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19200" windowHeight="11145" tabRatio="918" activeTab="3"/>
  </bookViews>
  <sheets>
    <sheet name="Disclaimer" sheetId="31" r:id="rId1"/>
    <sheet name="Introduction" sheetId="22" r:id="rId2"/>
    <sheet name="A. HTT General" sheetId="25" r:id="rId3"/>
    <sheet name="B1. HTT Mortgage Assets" sheetId="9" r:id="rId4"/>
    <sheet name="B2. HTT Public Sector Assets" sheetId="56" r:id="rId5"/>
    <sheet name="B3. HTT Shipping Assets" sheetId="57" r:id="rId6"/>
    <sheet name="C. HTT Harmonised Glossary" sheetId="11" r:id="rId7"/>
    <sheet name="D1.Overview" sheetId="44" r:id="rId8"/>
    <sheet name="D2.Residential" sheetId="45" r:id="rId9"/>
    <sheet name="D3.Public sector" sheetId="46" r:id="rId10"/>
    <sheet name="D4.Covered bonds" sheetId="47" r:id="rId11"/>
    <sheet name="D5.Explanations" sheetId="48" r:id="rId12"/>
    <sheet name="E. Optional ECB-ECAIs data" sheetId="55" r:id="rId13"/>
    <sheet name="Actif_Global" sheetId="49" state="hidden" r:id="rId14"/>
    <sheet name="Passif_Global" sheetId="50" state="hidden" r:id="rId15"/>
    <sheet name="Report externe Asset Cover Test" sheetId="52" state="hidden" r:id="rId16"/>
  </sheets>
  <definedNames>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Assets'!$A$1:$G$363</definedName>
    <definedName name="_xlnm.Print_Area" localSheetId="6">'C. HTT Harmonised Glossary'!$A$1:$C$38</definedName>
    <definedName name="_xlnm.Print_Area" localSheetId="7">D1.Overview!$A$1:$J$184</definedName>
    <definedName name="_xlnm.Print_Area" localSheetId="8">D2.Residential!$A$1:$M$209</definedName>
    <definedName name="_xlnm.Print_Area" localSheetId="9">'D3.Public sector'!$A$1:$O$152</definedName>
    <definedName name="_xlnm.Print_Area" localSheetId="10">'D4.Covered bonds'!$A$1:$H$49</definedName>
    <definedName name="_xlnm.Print_Area" localSheetId="11">D5.Explanations!$A$1:$I$121</definedName>
    <definedName name="_xlnm.Print_Area" localSheetId="0">Disclaimer!$A$1:$A$170</definedName>
    <definedName name="_xlnm.Print_Area" localSheetId="1">Introduction!$B$2:$J$40</definedName>
  </definedNames>
  <calcPr calcId="145621" fullCalcOnLoad="1"/>
</workbook>
</file>

<file path=xl/calcChain.xml><?xml version="1.0" encoding="utf-8"?>
<calcChain xmlns="http://schemas.openxmlformats.org/spreadsheetml/2006/main">
  <c r="D225" i="9" l="1"/>
  <c r="G227" i="9" s="1"/>
  <c r="C225" i="9"/>
  <c r="C163" i="9"/>
  <c r="F182" i="57"/>
  <c r="G153" i="57"/>
  <c r="G149" i="57"/>
  <c r="C238" i="9"/>
  <c r="D179" i="57"/>
  <c r="G178" i="57"/>
  <c r="C179" i="57"/>
  <c r="F175" i="57"/>
  <c r="F178" i="57"/>
  <c r="D157" i="57"/>
  <c r="G162" i="57"/>
  <c r="C157" i="57"/>
  <c r="F163" i="57"/>
  <c r="D144" i="57"/>
  <c r="G143" i="57"/>
  <c r="C144" i="57"/>
  <c r="F139" i="57"/>
  <c r="F137" i="57"/>
  <c r="C59" i="57"/>
  <c r="C55" i="57"/>
  <c r="C26" i="57"/>
  <c r="C152" i="56"/>
  <c r="F158" i="56"/>
  <c r="C82" i="56"/>
  <c r="C78" i="56"/>
  <c r="C49" i="56"/>
  <c r="C42" i="56"/>
  <c r="F40" i="56"/>
  <c r="D37" i="56"/>
  <c r="G27" i="56"/>
  <c r="C37" i="56"/>
  <c r="F36" i="56"/>
  <c r="D45" i="25"/>
  <c r="G208" i="52"/>
  <c r="G205" i="52"/>
  <c r="G204" i="52"/>
  <c r="G203" i="52"/>
  <c r="G202" i="52"/>
  <c r="G201" i="52"/>
  <c r="G200" i="52"/>
  <c r="G199" i="52"/>
  <c r="G198" i="52"/>
  <c r="G197" i="52"/>
  <c r="G196" i="52"/>
  <c r="G195" i="52"/>
  <c r="G194" i="52"/>
  <c r="G193" i="52"/>
  <c r="G192" i="52"/>
  <c r="G191" i="52"/>
  <c r="G190" i="52"/>
  <c r="G189" i="52"/>
  <c r="G188" i="52"/>
  <c r="G187" i="52"/>
  <c r="G186" i="52"/>
  <c r="G185" i="52"/>
  <c r="G184" i="52"/>
  <c r="G183" i="52"/>
  <c r="G182" i="52"/>
  <c r="G181" i="52"/>
  <c r="G180" i="52"/>
  <c r="G179" i="52"/>
  <c r="G178" i="52"/>
  <c r="G177" i="52"/>
  <c r="G176" i="52"/>
  <c r="G175" i="52"/>
  <c r="G174" i="52"/>
  <c r="G173" i="52"/>
  <c r="G172" i="52"/>
  <c r="G171" i="52"/>
  <c r="G170" i="52"/>
  <c r="G169" i="52"/>
  <c r="G168" i="52"/>
  <c r="G167" i="52"/>
  <c r="G166" i="52"/>
  <c r="G165" i="52"/>
  <c r="G164" i="52"/>
  <c r="G163" i="52"/>
  <c r="G162" i="52"/>
  <c r="G161" i="52"/>
  <c r="G160" i="52"/>
  <c r="G159" i="52"/>
  <c r="G158" i="52"/>
  <c r="G157" i="52"/>
  <c r="G156" i="52"/>
  <c r="G155" i="52"/>
  <c r="G154" i="52"/>
  <c r="G153" i="52"/>
  <c r="G152" i="52"/>
  <c r="G151" i="52"/>
  <c r="G150" i="52"/>
  <c r="G149" i="52"/>
  <c r="G148" i="52"/>
  <c r="G147" i="52"/>
  <c r="G146" i="52"/>
  <c r="G145" i="52"/>
  <c r="G144" i="52"/>
  <c r="G143" i="52"/>
  <c r="G142" i="52"/>
  <c r="G141" i="52"/>
  <c r="G140" i="52"/>
  <c r="G139" i="52"/>
  <c r="G138" i="52"/>
  <c r="G137" i="52"/>
  <c r="G136" i="52"/>
  <c r="G135" i="52"/>
  <c r="G134" i="52"/>
  <c r="G133" i="52"/>
  <c r="G132" i="52"/>
  <c r="G131" i="52"/>
  <c r="G130" i="52"/>
  <c r="G129" i="52"/>
  <c r="G128" i="52"/>
  <c r="G127" i="52"/>
  <c r="G126" i="52"/>
  <c r="G125" i="52"/>
  <c r="G124" i="52"/>
  <c r="G123" i="52"/>
  <c r="G122" i="52"/>
  <c r="G121" i="52"/>
  <c r="G120" i="52"/>
  <c r="G119" i="52"/>
  <c r="G118" i="52"/>
  <c r="G117" i="52"/>
  <c r="G116" i="52"/>
  <c r="G115" i="52"/>
  <c r="G114" i="52"/>
  <c r="G113" i="52"/>
  <c r="G112" i="52"/>
  <c r="G111" i="52"/>
  <c r="G110" i="52"/>
  <c r="G109" i="52"/>
  <c r="G108" i="52"/>
  <c r="G107" i="52"/>
  <c r="G106" i="52"/>
  <c r="E97" i="52"/>
  <c r="F97" i="52"/>
  <c r="E91" i="52"/>
  <c r="G90" i="52"/>
  <c r="G89" i="52"/>
  <c r="G88" i="52"/>
  <c r="G87" i="52"/>
  <c r="G86" i="52"/>
  <c r="G85" i="52"/>
  <c r="G84" i="52"/>
  <c r="G83" i="52"/>
  <c r="G82" i="52"/>
  <c r="G81" i="52"/>
  <c r="G80" i="52"/>
  <c r="G79" i="52"/>
  <c r="G78" i="52"/>
  <c r="G77" i="52"/>
  <c r="G76" i="52"/>
  <c r="G75" i="52"/>
  <c r="G74" i="52"/>
  <c r="G73" i="52"/>
  <c r="G72" i="52"/>
  <c r="G71" i="52"/>
  <c r="G70" i="52"/>
  <c r="G69" i="52"/>
  <c r="G68" i="52"/>
  <c r="G67" i="52"/>
  <c r="G66" i="52"/>
  <c r="G65" i="52"/>
  <c r="G64" i="52"/>
  <c r="G63" i="52"/>
  <c r="G62" i="52"/>
  <c r="G61" i="52"/>
  <c r="G60" i="52"/>
  <c r="G59" i="52"/>
  <c r="G58" i="52"/>
  <c r="G57" i="52"/>
  <c r="G56" i="52"/>
  <c r="G55" i="52"/>
  <c r="G54" i="52"/>
  <c r="G53" i="52"/>
  <c r="G52" i="52"/>
  <c r="G51" i="52"/>
  <c r="G50" i="52"/>
  <c r="G49" i="52"/>
  <c r="G48" i="52"/>
  <c r="G47" i="52"/>
  <c r="G46" i="52"/>
  <c r="G45" i="52"/>
  <c r="G44" i="52"/>
  <c r="G43" i="52"/>
  <c r="G42" i="52"/>
  <c r="G41" i="52"/>
  <c r="G22" i="52"/>
  <c r="G20" i="52"/>
  <c r="C219" i="25"/>
  <c r="C174" i="25"/>
  <c r="C218" i="25"/>
  <c r="C193" i="25"/>
  <c r="C208" i="25"/>
  <c r="C177" i="25"/>
  <c r="C255" i="9"/>
  <c r="C254" i="9"/>
  <c r="C237" i="9"/>
  <c r="C236" i="9"/>
  <c r="C214" i="9"/>
  <c r="C192" i="9"/>
  <c r="D163" i="9"/>
  <c r="D167" i="9"/>
  <c r="D168" i="9"/>
  <c r="D169" i="9"/>
  <c r="D170" i="9"/>
  <c r="D171" i="9"/>
  <c r="D166" i="9"/>
  <c r="C167" i="9"/>
  <c r="C168" i="9"/>
  <c r="C169" i="9"/>
  <c r="C170" i="9"/>
  <c r="C171" i="9"/>
  <c r="C166" i="9"/>
  <c r="C147" i="9"/>
  <c r="F147" i="9"/>
  <c r="C148" i="9"/>
  <c r="F148" i="9"/>
  <c r="C149" i="9"/>
  <c r="F149" i="9"/>
  <c r="C150" i="9"/>
  <c r="F150" i="9"/>
  <c r="C146" i="9"/>
  <c r="F146" i="9"/>
  <c r="C138" i="9"/>
  <c r="C137" i="9"/>
  <c r="C136" i="9"/>
  <c r="C128" i="9"/>
  <c r="F128" i="9"/>
  <c r="C127" i="9"/>
  <c r="F127" i="9"/>
  <c r="C126" i="9"/>
  <c r="F126" i="9"/>
  <c r="C100" i="9"/>
  <c r="F100" i="9"/>
  <c r="C101" i="9"/>
  <c r="F101" i="9"/>
  <c r="C102" i="9"/>
  <c r="F102" i="9"/>
  <c r="C103" i="9"/>
  <c r="F103" i="9"/>
  <c r="C104" i="9"/>
  <c r="F104" i="9"/>
  <c r="C105" i="9"/>
  <c r="F105" i="9"/>
  <c r="C106" i="9"/>
  <c r="F106" i="9"/>
  <c r="C107" i="9"/>
  <c r="F107" i="9"/>
  <c r="C108" i="9"/>
  <c r="F108" i="9"/>
  <c r="C109" i="9"/>
  <c r="F109" i="9"/>
  <c r="C110" i="9"/>
  <c r="F110" i="9"/>
  <c r="C111" i="9"/>
  <c r="F111" i="9"/>
  <c r="C112" i="9"/>
  <c r="F112" i="9"/>
  <c r="C99" i="9"/>
  <c r="F99" i="9"/>
  <c r="C36" i="9"/>
  <c r="C28" i="9"/>
  <c r="F28" i="9"/>
  <c r="C166" i="25"/>
  <c r="C164" i="25"/>
  <c r="C165" i="25"/>
  <c r="C167" i="25"/>
  <c r="F164" i="25"/>
  <c r="D89" i="25"/>
  <c r="C89" i="25"/>
  <c r="C1" i="50"/>
  <c r="J7" i="49"/>
  <c r="I8" i="49"/>
  <c r="J8" i="49"/>
  <c r="F5" i="49"/>
  <c r="E5" i="49"/>
  <c r="D5" i="49"/>
  <c r="E3" i="49"/>
  <c r="G48" i="47"/>
  <c r="F48" i="47"/>
  <c r="E48" i="47"/>
  <c r="D48" i="47"/>
  <c r="G43" i="47"/>
  <c r="F43" i="47"/>
  <c r="E43" i="47"/>
  <c r="D43" i="47"/>
  <c r="G35" i="47"/>
  <c r="F35" i="47"/>
  <c r="E35" i="47"/>
  <c r="D35" i="47"/>
  <c r="G32" i="47"/>
  <c r="F32" i="47"/>
  <c r="E32" i="47"/>
  <c r="D32" i="47"/>
  <c r="G27" i="47"/>
  <c r="F27" i="47"/>
  <c r="E27" i="47"/>
  <c r="D27" i="47"/>
  <c r="G22" i="47"/>
  <c r="F22" i="47"/>
  <c r="E22" i="47"/>
  <c r="D22" i="47"/>
  <c r="G14" i="47"/>
  <c r="F14" i="47"/>
  <c r="E14" i="47"/>
  <c r="D14" i="47"/>
  <c r="C4" i="47"/>
  <c r="C4" i="46"/>
  <c r="C190" i="45"/>
  <c r="D184" i="45"/>
  <c r="E183" i="45"/>
  <c r="C184" i="45"/>
  <c r="E111" i="45"/>
  <c r="E106" i="45"/>
  <c r="C253" i="9"/>
  <c r="D58" i="45"/>
  <c r="C115" i="9"/>
  <c r="F115" i="9"/>
  <c r="C4" i="45"/>
  <c r="C184" i="44"/>
  <c r="D184" i="44"/>
  <c r="D171" i="44"/>
  <c r="D172" i="44"/>
  <c r="J142" i="44"/>
  <c r="C99" i="25"/>
  <c r="F142" i="44"/>
  <c r="C95" i="25"/>
  <c r="E142" i="44"/>
  <c r="C94" i="25"/>
  <c r="D142" i="44"/>
  <c r="C93" i="25"/>
  <c r="I142" i="44"/>
  <c r="C98" i="25"/>
  <c r="H142" i="44"/>
  <c r="C97" i="25"/>
  <c r="G142" i="44"/>
  <c r="C96" i="25"/>
  <c r="J137" i="44"/>
  <c r="J140" i="44"/>
  <c r="C76" i="25"/>
  <c r="I137" i="44"/>
  <c r="I140" i="44"/>
  <c r="C75" i="25"/>
  <c r="H137" i="44"/>
  <c r="H140" i="44"/>
  <c r="C74" i="25"/>
  <c r="G137" i="44"/>
  <c r="G140" i="44"/>
  <c r="C73" i="25"/>
  <c r="F137" i="44"/>
  <c r="F140" i="44"/>
  <c r="C72" i="25"/>
  <c r="E137" i="44"/>
  <c r="E140" i="44"/>
  <c r="C71" i="25"/>
  <c r="D137" i="44"/>
  <c r="D140" i="44"/>
  <c r="J130" i="44"/>
  <c r="D99" i="25"/>
  <c r="I130" i="44"/>
  <c r="D98" i="25"/>
  <c r="H130" i="44"/>
  <c r="D97" i="25"/>
  <c r="G130" i="44"/>
  <c r="D96" i="25"/>
  <c r="F130" i="44"/>
  <c r="D95" i="25"/>
  <c r="E130" i="44"/>
  <c r="D94" i="25"/>
  <c r="D130" i="44"/>
  <c r="D93" i="25"/>
  <c r="F113" i="44"/>
  <c r="E113" i="44"/>
  <c r="E116" i="44"/>
  <c r="C66" i="25"/>
  <c r="E83" i="44"/>
  <c r="E84" i="44"/>
  <c r="E81" i="44"/>
  <c r="E80" i="44"/>
  <c r="F53" i="44"/>
  <c r="D138" i="25"/>
  <c r="D153" i="25"/>
  <c r="C138" i="25"/>
  <c r="C153" i="25"/>
  <c r="D326" i="9"/>
  <c r="G331" i="9"/>
  <c r="C326" i="9"/>
  <c r="F331" i="9"/>
  <c r="G325" i="9"/>
  <c r="F324" i="9"/>
  <c r="F322" i="9"/>
  <c r="G321" i="9"/>
  <c r="G319" i="9"/>
  <c r="F319" i="9"/>
  <c r="F318" i="9"/>
  <c r="D304" i="9"/>
  <c r="G309" i="9"/>
  <c r="C304" i="9"/>
  <c r="G302" i="9"/>
  <c r="F301" i="9"/>
  <c r="G300" i="9"/>
  <c r="G298" i="9"/>
  <c r="G296" i="9"/>
  <c r="D291" i="9"/>
  <c r="G290" i="9"/>
  <c r="C291" i="9"/>
  <c r="G289" i="9"/>
  <c r="G287" i="9"/>
  <c r="G285" i="9"/>
  <c r="F285" i="9"/>
  <c r="G283" i="9"/>
  <c r="G281" i="9"/>
  <c r="G279" i="9"/>
  <c r="G277" i="9"/>
  <c r="F277" i="9"/>
  <c r="G275" i="9"/>
  <c r="G273" i="9"/>
  <c r="G271" i="9"/>
  <c r="G269" i="9"/>
  <c r="F269" i="9"/>
  <c r="G267" i="9"/>
  <c r="F219" i="9"/>
  <c r="F230" i="9"/>
  <c r="F217" i="9"/>
  <c r="F225" i="9" s="1"/>
  <c r="D203" i="9"/>
  <c r="G196" i="9" s="1"/>
  <c r="C203" i="9"/>
  <c r="F197" i="9" s="1"/>
  <c r="F77" i="9"/>
  <c r="D77" i="9"/>
  <c r="C77" i="9"/>
  <c r="F73" i="9"/>
  <c r="D73" i="9"/>
  <c r="C73" i="9"/>
  <c r="F44" i="9"/>
  <c r="D44" i="9"/>
  <c r="C44" i="9"/>
  <c r="F36" i="9"/>
  <c r="C312" i="25"/>
  <c r="C300" i="25"/>
  <c r="C299" i="25"/>
  <c r="C298" i="25"/>
  <c r="C297" i="25"/>
  <c r="C296" i="25"/>
  <c r="C295" i="25"/>
  <c r="C294" i="25"/>
  <c r="D293" i="25"/>
  <c r="C293" i="25"/>
  <c r="D292" i="25"/>
  <c r="C292" i="25"/>
  <c r="C291" i="25"/>
  <c r="C290" i="25"/>
  <c r="C289" i="25"/>
  <c r="C288" i="25"/>
  <c r="C220" i="25"/>
  <c r="F306" i="9"/>
  <c r="F330" i="9"/>
  <c r="F222" i="9"/>
  <c r="F224" i="9"/>
  <c r="G306" i="9"/>
  <c r="G308" i="9"/>
  <c r="G310" i="9"/>
  <c r="G328" i="9"/>
  <c r="G330" i="9"/>
  <c r="G220" i="9"/>
  <c r="F329" i="9"/>
  <c r="G305" i="9"/>
  <c r="G307" i="9"/>
  <c r="G327" i="9"/>
  <c r="G329" i="9"/>
  <c r="E178" i="45"/>
  <c r="E180" i="45"/>
  <c r="F225" i="25"/>
  <c r="G180" i="57"/>
  <c r="G182" i="57"/>
  <c r="G184" i="57"/>
  <c r="G171" i="57"/>
  <c r="G173" i="57"/>
  <c r="G175" i="57"/>
  <c r="G177" i="57"/>
  <c r="G181" i="57"/>
  <c r="G183" i="57"/>
  <c r="G185" i="57"/>
  <c r="G172" i="57"/>
  <c r="G179" i="57"/>
  <c r="G174" i="57"/>
  <c r="G176" i="57"/>
  <c r="G124" i="57"/>
  <c r="G128" i="57"/>
  <c r="G132" i="57"/>
  <c r="G136" i="57"/>
  <c r="G142" i="57"/>
  <c r="F120" i="57"/>
  <c r="F122" i="57"/>
  <c r="F124" i="57"/>
  <c r="F126" i="57"/>
  <c r="F128" i="57"/>
  <c r="F130" i="57"/>
  <c r="F132" i="57"/>
  <c r="F134" i="57"/>
  <c r="F136" i="57"/>
  <c r="F138" i="57"/>
  <c r="F140" i="57"/>
  <c r="F149" i="57"/>
  <c r="F151" i="57"/>
  <c r="F153" i="57"/>
  <c r="F155" i="57"/>
  <c r="F158" i="57"/>
  <c r="F160" i="57"/>
  <c r="F162" i="57"/>
  <c r="F150" i="57"/>
  <c r="F152" i="57"/>
  <c r="F154" i="57"/>
  <c r="F156" i="57"/>
  <c r="F159" i="57"/>
  <c r="F161" i="57"/>
  <c r="G120" i="57"/>
  <c r="G144" i="57"/>
  <c r="G122" i="57"/>
  <c r="G126" i="57"/>
  <c r="G130" i="57"/>
  <c r="G134" i="57"/>
  <c r="G138" i="57"/>
  <c r="G140" i="57"/>
  <c r="G121" i="57"/>
  <c r="G123" i="57"/>
  <c r="G125" i="57"/>
  <c r="G127" i="57"/>
  <c r="G129" i="57"/>
  <c r="G131" i="57"/>
  <c r="G133" i="57"/>
  <c r="G135" i="57"/>
  <c r="G137" i="57"/>
  <c r="G139" i="57"/>
  <c r="G141" i="57"/>
  <c r="F39" i="56"/>
  <c r="F41" i="56"/>
  <c r="F42" i="56"/>
  <c r="G29" i="56"/>
  <c r="G25" i="56"/>
  <c r="G33" i="56"/>
  <c r="F31" i="56"/>
  <c r="F23" i="56"/>
  <c r="F27" i="56"/>
  <c r="F25" i="56"/>
  <c r="F29" i="56"/>
  <c r="D190" i="9"/>
  <c r="G218" i="25"/>
  <c r="G221" i="25"/>
  <c r="F148" i="56"/>
  <c r="F159" i="56"/>
  <c r="F149" i="56"/>
  <c r="F156" i="56"/>
  <c r="F33" i="56"/>
  <c r="F35" i="56"/>
  <c r="F155" i="56"/>
  <c r="F22" i="56"/>
  <c r="F24" i="56"/>
  <c r="F26" i="56"/>
  <c r="F28" i="56"/>
  <c r="F30" i="56"/>
  <c r="F32" i="56"/>
  <c r="F34" i="56"/>
  <c r="F150" i="56"/>
  <c r="F153" i="56"/>
  <c r="F157" i="56"/>
  <c r="G22" i="56"/>
  <c r="G24" i="56"/>
  <c r="G26" i="56"/>
  <c r="G28" i="56"/>
  <c r="G30" i="56"/>
  <c r="G32" i="56"/>
  <c r="G34" i="56"/>
  <c r="F151" i="56"/>
  <c r="F154" i="56"/>
  <c r="G167" i="9"/>
  <c r="F231" i="9"/>
  <c r="F229" i="9"/>
  <c r="F226" i="25"/>
  <c r="F223" i="9"/>
  <c r="F218" i="9"/>
  <c r="F227" i="9"/>
  <c r="F226" i="9"/>
  <c r="F221" i="9"/>
  <c r="F220" i="9"/>
  <c r="F228" i="9"/>
  <c r="F327" i="9"/>
  <c r="C70" i="25"/>
  <c r="C77" i="25"/>
  <c r="E182" i="45"/>
  <c r="F125" i="57"/>
  <c r="F133" i="57"/>
  <c r="F141" i="57"/>
  <c r="G150" i="57"/>
  <c r="G154" i="57"/>
  <c r="G159" i="57"/>
  <c r="G163" i="57"/>
  <c r="F183" i="57"/>
  <c r="F172" i="57"/>
  <c r="F176" i="57"/>
  <c r="F127" i="57"/>
  <c r="F135" i="57"/>
  <c r="F143" i="57"/>
  <c r="G151" i="57"/>
  <c r="G155" i="57"/>
  <c r="G160" i="57"/>
  <c r="F180" i="57"/>
  <c r="F184" i="57"/>
  <c r="F173" i="57"/>
  <c r="F177" i="57"/>
  <c r="F121" i="57"/>
  <c r="F129" i="57"/>
  <c r="G152" i="57"/>
  <c r="G156" i="57"/>
  <c r="F181" i="57"/>
  <c r="F185" i="57"/>
  <c r="F174" i="57"/>
  <c r="F268" i="9"/>
  <c r="F270" i="9"/>
  <c r="F272" i="9"/>
  <c r="F276" i="9"/>
  <c r="F280" i="9"/>
  <c r="F284" i="9"/>
  <c r="F286" i="9"/>
  <c r="G297" i="9"/>
  <c r="G299" i="9"/>
  <c r="G304" i="9"/>
  <c r="G301" i="9"/>
  <c r="G303" i="9"/>
  <c r="G318" i="9"/>
  <c r="G320" i="9"/>
  <c r="G322" i="9"/>
  <c r="G268" i="9"/>
  <c r="G270" i="9"/>
  <c r="G274" i="9"/>
  <c r="G276" i="9"/>
  <c r="G278" i="9"/>
  <c r="G282" i="9"/>
  <c r="G284" i="9"/>
  <c r="G286" i="9"/>
  <c r="F298" i="9"/>
  <c r="F323" i="9"/>
  <c r="J9" i="49"/>
  <c r="F82" i="25"/>
  <c r="F86" i="25"/>
  <c r="F72" i="25"/>
  <c r="F80" i="25"/>
  <c r="F74" i="25"/>
  <c r="F75" i="25"/>
  <c r="F81" i="25"/>
  <c r="F73" i="25"/>
  <c r="C38" i="25"/>
  <c r="I9" i="49"/>
  <c r="H8" i="49"/>
  <c r="F165" i="25"/>
  <c r="F166" i="25"/>
  <c r="C190" i="9"/>
  <c r="F171" i="9"/>
  <c r="E179" i="45"/>
  <c r="F168" i="9"/>
  <c r="F170" i="9"/>
  <c r="F166" i="9"/>
  <c r="G168" i="9"/>
  <c r="G166" i="9"/>
  <c r="C179" i="25"/>
  <c r="F214" i="25"/>
  <c r="F213" i="25"/>
  <c r="F210" i="25"/>
  <c r="F202" i="25"/>
  <c r="F197" i="25"/>
  <c r="F193" i="25"/>
  <c r="F195" i="25"/>
  <c r="F199" i="25"/>
  <c r="F204" i="25"/>
  <c r="F198" i="25"/>
  <c r="F205" i="25"/>
  <c r="F203" i="25"/>
  <c r="F215" i="25"/>
  <c r="F212" i="25"/>
  <c r="F194" i="25"/>
  <c r="F201" i="25"/>
  <c r="F191" i="25"/>
  <c r="F184" i="25"/>
  <c r="F178" i="25"/>
  <c r="F181" i="25"/>
  <c r="F187" i="25"/>
  <c r="F174" i="25"/>
  <c r="F182" i="25"/>
  <c r="F180" i="25"/>
  <c r="F177" i="25"/>
  <c r="F186" i="25"/>
  <c r="C207" i="25"/>
  <c r="F222" i="25"/>
  <c r="G226" i="25"/>
  <c r="C100" i="25"/>
  <c r="F103" i="25"/>
  <c r="F109" i="25"/>
  <c r="F97" i="25"/>
  <c r="F98" i="25"/>
  <c r="F104" i="25"/>
  <c r="F110" i="25"/>
  <c r="F94" i="25"/>
  <c r="F99" i="25"/>
  <c r="F105" i="25"/>
  <c r="G152" i="25"/>
  <c r="G142" i="25"/>
  <c r="G160" i="25"/>
  <c r="G146" i="25"/>
  <c r="G156" i="25"/>
  <c r="G162" i="25"/>
  <c r="G144" i="25"/>
  <c r="F146" i="25"/>
  <c r="F156" i="25"/>
  <c r="F139" i="25"/>
  <c r="F143" i="25"/>
  <c r="F155" i="25"/>
  <c r="F141" i="25"/>
  <c r="F162" i="25"/>
  <c r="F161" i="25"/>
  <c r="F160" i="25"/>
  <c r="F154" i="25"/>
  <c r="F140" i="25"/>
  <c r="F159" i="25"/>
  <c r="F151" i="25"/>
  <c r="F101" i="52"/>
  <c r="G16" i="52"/>
  <c r="G33" i="52"/>
  <c r="J10" i="49"/>
  <c r="D112" i="25"/>
  <c r="D127" i="25"/>
  <c r="G122" i="25"/>
  <c r="C53" i="25"/>
  <c r="C58" i="25"/>
  <c r="F57" i="25"/>
  <c r="C112" i="25"/>
  <c r="C127" i="25"/>
  <c r="I11" i="49"/>
  <c r="F167" i="25"/>
  <c r="F95" i="25"/>
  <c r="F96" i="25"/>
  <c r="F93" i="25"/>
  <c r="F100" i="25"/>
  <c r="F131" i="25"/>
  <c r="F115" i="25"/>
  <c r="F122" i="25"/>
  <c r="F117" i="25"/>
  <c r="F119" i="25"/>
  <c r="F134" i="25"/>
  <c r="F59" i="25"/>
  <c r="G136" i="25"/>
  <c r="G133" i="25"/>
  <c r="G119" i="25"/>
  <c r="G114" i="25"/>
  <c r="G121" i="25"/>
  <c r="F112" i="25"/>
  <c r="F118" i="25"/>
  <c r="F126" i="25"/>
  <c r="F114" i="25"/>
  <c r="F123" i="25"/>
  <c r="F128" i="25"/>
  <c r="F121" i="25"/>
  <c r="F129" i="25"/>
  <c r="F113" i="25"/>
  <c r="F132" i="25"/>
  <c r="F136" i="25"/>
  <c r="F135" i="25"/>
  <c r="F116" i="25"/>
  <c r="F120" i="25"/>
  <c r="G34" i="52"/>
  <c r="G32" i="52"/>
  <c r="G15" i="52"/>
  <c r="G14" i="52"/>
  <c r="H9" i="49"/>
  <c r="I10" i="49"/>
  <c r="H10" i="49"/>
  <c r="G151" i="25"/>
  <c r="G155" i="25"/>
  <c r="G159" i="25"/>
  <c r="G140" i="25"/>
  <c r="G161" i="25"/>
  <c r="G158" i="25"/>
  <c r="G145" i="25"/>
  <c r="G138" i="25"/>
  <c r="G147" i="25"/>
  <c r="G143" i="25"/>
  <c r="G141" i="25"/>
  <c r="G157" i="25"/>
  <c r="G150" i="25"/>
  <c r="G149" i="25"/>
  <c r="G139" i="25"/>
  <c r="G148" i="25"/>
  <c r="G154" i="25"/>
  <c r="F64" i="25"/>
  <c r="F54" i="25"/>
  <c r="F62" i="25"/>
  <c r="F61" i="25"/>
  <c r="F60" i="25"/>
  <c r="F56" i="25"/>
  <c r="F63" i="25"/>
  <c r="F224" i="25"/>
  <c r="F221" i="25"/>
  <c r="F219" i="25"/>
  <c r="G222" i="25"/>
  <c r="G219" i="25"/>
  <c r="F218" i="25"/>
  <c r="G227" i="25"/>
  <c r="F227" i="25"/>
  <c r="G217" i="25"/>
  <c r="G220" i="25"/>
  <c r="F217" i="25"/>
  <c r="F220" i="25"/>
  <c r="G225" i="25"/>
  <c r="G223" i="25"/>
  <c r="F223" i="25"/>
  <c r="G224" i="25"/>
  <c r="G135" i="25"/>
  <c r="G115" i="25"/>
  <c r="G132" i="25"/>
  <c r="G134" i="25"/>
  <c r="G118" i="25"/>
  <c r="G113" i="25"/>
  <c r="G117" i="25"/>
  <c r="G129" i="25"/>
  <c r="G123" i="25"/>
  <c r="G112" i="25"/>
  <c r="G130" i="25"/>
  <c r="G116" i="25"/>
  <c r="G131" i="25"/>
  <c r="F152" i="56"/>
  <c r="F310" i="9"/>
  <c r="F308" i="9"/>
  <c r="F300" i="9"/>
  <c r="F303" i="9"/>
  <c r="F299" i="9"/>
  <c r="F305" i="9"/>
  <c r="F302" i="9"/>
  <c r="F309" i="9"/>
  <c r="F297" i="9"/>
  <c r="F307" i="9"/>
  <c r="F296" i="9"/>
  <c r="G128" i="25"/>
  <c r="G126" i="25"/>
  <c r="G120" i="25"/>
  <c r="F53" i="25"/>
  <c r="F58" i="25"/>
  <c r="F130" i="25"/>
  <c r="F133" i="25"/>
  <c r="J11" i="49"/>
  <c r="H11" i="49"/>
  <c r="F157" i="57"/>
  <c r="F167" i="9"/>
  <c r="F190" i="9"/>
  <c r="F169" i="9"/>
  <c r="F71" i="25"/>
  <c r="F87" i="25"/>
  <c r="F78" i="25"/>
  <c r="F70" i="25"/>
  <c r="F79" i="25"/>
  <c r="F76" i="25"/>
  <c r="F267" i="9"/>
  <c r="F287" i="9"/>
  <c r="F283" i="9"/>
  <c r="F279" i="9"/>
  <c r="F275" i="9"/>
  <c r="F271" i="9"/>
  <c r="F274" i="9"/>
  <c r="F282" i="9"/>
  <c r="F290" i="9"/>
  <c r="F289" i="9"/>
  <c r="F273" i="9"/>
  <c r="F278" i="9"/>
  <c r="F288" i="9"/>
  <c r="F158" i="25"/>
  <c r="F150" i="25"/>
  <c r="F144" i="25"/>
  <c r="F152" i="25"/>
  <c r="F157" i="25"/>
  <c r="F148" i="25"/>
  <c r="F142" i="25"/>
  <c r="F149" i="25"/>
  <c r="F147" i="25"/>
  <c r="F145" i="25"/>
  <c r="F138" i="25"/>
  <c r="F37" i="56"/>
  <c r="F281" i="9"/>
  <c r="F325" i="9"/>
  <c r="F320" i="9"/>
  <c r="F326" i="9"/>
  <c r="F328" i="9"/>
  <c r="F321" i="9"/>
  <c r="F332" i="9"/>
  <c r="D100" i="25"/>
  <c r="F206" i="25"/>
  <c r="F209" i="25"/>
  <c r="F211" i="25"/>
  <c r="F196" i="25"/>
  <c r="F208" i="25"/>
  <c r="F200" i="25"/>
  <c r="F108" i="25"/>
  <c r="F101" i="25"/>
  <c r="F102" i="25"/>
  <c r="F185" i="25"/>
  <c r="F175" i="25"/>
  <c r="F179" i="25"/>
  <c r="F183" i="25"/>
  <c r="G157" i="57"/>
  <c r="G171" i="9"/>
  <c r="G169" i="9"/>
  <c r="G190" i="9"/>
  <c r="G170" i="9"/>
  <c r="G272" i="9"/>
  <c r="G291" i="9"/>
  <c r="G280" i="9"/>
  <c r="G288" i="9"/>
  <c r="G323" i="9"/>
  <c r="G326" i="9"/>
  <c r="G332" i="9"/>
  <c r="G324" i="9"/>
  <c r="E181" i="45"/>
  <c r="E184" i="45"/>
  <c r="G23" i="56"/>
  <c r="G37" i="56"/>
  <c r="F123" i="57"/>
  <c r="F144" i="57"/>
  <c r="F171" i="57"/>
  <c r="F179" i="57"/>
  <c r="G31" i="56"/>
  <c r="G36" i="56"/>
  <c r="G161" i="57"/>
  <c r="F131" i="57"/>
  <c r="G158" i="57"/>
  <c r="G35" i="56"/>
  <c r="F142" i="57"/>
  <c r="F77" i="25"/>
  <c r="G17" i="52"/>
  <c r="D46" i="25"/>
  <c r="G108" i="25"/>
  <c r="G105" i="25"/>
  <c r="G97" i="25"/>
  <c r="G96" i="25"/>
  <c r="G104" i="25"/>
  <c r="G102" i="25"/>
  <c r="G98" i="25"/>
  <c r="G103" i="25"/>
  <c r="G101" i="25"/>
  <c r="G110" i="25"/>
  <c r="G95" i="25"/>
  <c r="G99" i="25"/>
  <c r="G93" i="25"/>
  <c r="G109" i="25"/>
  <c r="G94" i="25"/>
  <c r="F291" i="9"/>
  <c r="G153" i="25"/>
  <c r="F153" i="25"/>
  <c r="G127" i="25"/>
  <c r="F127" i="25"/>
  <c r="I12" i="49"/>
  <c r="J12" i="49"/>
  <c r="F304" i="9"/>
  <c r="G100" i="25"/>
  <c r="I13" i="49"/>
  <c r="J13" i="49"/>
  <c r="H13" i="49"/>
  <c r="H12" i="49"/>
  <c r="I14" i="49"/>
  <c r="J14" i="49"/>
  <c r="H14" i="49"/>
  <c r="I15" i="49"/>
  <c r="J15" i="49"/>
  <c r="J16" i="49"/>
  <c r="H16" i="49"/>
  <c r="I16" i="49"/>
  <c r="H15" i="49"/>
  <c r="J17" i="49"/>
  <c r="I17" i="49"/>
  <c r="H17" i="49"/>
  <c r="J18" i="49"/>
  <c r="H18" i="49"/>
  <c r="I18" i="49"/>
  <c r="I19" i="49"/>
  <c r="J19" i="49"/>
  <c r="H19" i="49"/>
  <c r="I20" i="49"/>
  <c r="J20" i="49"/>
  <c r="H20" i="49"/>
  <c r="J21" i="49"/>
  <c r="I21" i="49"/>
  <c r="J22" i="49"/>
  <c r="I22" i="49"/>
  <c r="H22" i="49"/>
  <c r="H21" i="49"/>
  <c r="J23" i="49"/>
  <c r="H23" i="49"/>
  <c r="I23" i="49"/>
  <c r="I24" i="49"/>
  <c r="J24" i="49"/>
  <c r="H24" i="49"/>
  <c r="I25" i="49"/>
  <c r="J25" i="49"/>
  <c r="H25" i="49"/>
  <c r="J26" i="49"/>
  <c r="I26" i="49"/>
  <c r="H26" i="49"/>
  <c r="I27" i="49"/>
  <c r="J27" i="49"/>
  <c r="J28" i="49"/>
  <c r="I28" i="49"/>
  <c r="H27" i="49"/>
  <c r="I29" i="49"/>
  <c r="J29" i="49"/>
  <c r="H28" i="49"/>
  <c r="I30" i="49"/>
  <c r="J30" i="49"/>
  <c r="H29" i="49"/>
  <c r="I31" i="49"/>
  <c r="J31" i="49"/>
  <c r="H30" i="49"/>
  <c r="J32" i="49"/>
  <c r="I32" i="49"/>
  <c r="H31" i="49"/>
  <c r="J33" i="49"/>
  <c r="H33" i="49"/>
  <c r="I33" i="49"/>
  <c r="H32" i="49"/>
  <c r="J34" i="49"/>
  <c r="H34" i="49"/>
  <c r="I34" i="49"/>
  <c r="I35" i="49"/>
  <c r="J35" i="49"/>
  <c r="J36" i="49"/>
  <c r="I36" i="49"/>
  <c r="H35" i="49"/>
  <c r="J37" i="49"/>
  <c r="I37" i="49"/>
  <c r="H36" i="49"/>
  <c r="I38" i="49"/>
  <c r="J38" i="49"/>
  <c r="H37" i="49"/>
  <c r="I39" i="49"/>
  <c r="J39" i="49"/>
  <c r="H39" i="49"/>
  <c r="H38" i="49"/>
  <c r="I40" i="49"/>
  <c r="J40" i="49"/>
  <c r="J41" i="49"/>
  <c r="I41" i="49"/>
  <c r="H40" i="49"/>
  <c r="J42" i="49"/>
  <c r="H42" i="49"/>
  <c r="I42" i="49"/>
  <c r="H41" i="49"/>
  <c r="I43" i="49"/>
  <c r="J43" i="49"/>
  <c r="I44" i="49"/>
  <c r="J44" i="49"/>
  <c r="H44" i="49"/>
  <c r="H43" i="49"/>
  <c r="J45" i="49"/>
  <c r="H45" i="49"/>
  <c r="I45" i="49"/>
  <c r="I46" i="49"/>
  <c r="J46" i="49"/>
  <c r="H46" i="49"/>
  <c r="I47" i="49"/>
  <c r="J47" i="49"/>
  <c r="J48" i="49"/>
  <c r="H48" i="49"/>
  <c r="I48" i="49"/>
  <c r="H47" i="49"/>
  <c r="I49" i="49"/>
  <c r="J49" i="49"/>
  <c r="H49" i="49"/>
  <c r="J50" i="49"/>
  <c r="H50" i="49"/>
  <c r="I50" i="49"/>
  <c r="I51" i="49"/>
  <c r="J51" i="49"/>
  <c r="I52" i="49"/>
  <c r="J52" i="49"/>
  <c r="H51" i="49"/>
  <c r="J53" i="49"/>
  <c r="H53" i="49"/>
  <c r="I53" i="49"/>
  <c r="H52" i="49"/>
  <c r="I54" i="49"/>
  <c r="J54" i="49"/>
  <c r="I55" i="49"/>
  <c r="J55" i="49"/>
  <c r="H54" i="49"/>
  <c r="I56" i="49"/>
  <c r="J56" i="49"/>
  <c r="H55" i="49"/>
  <c r="I57" i="49"/>
  <c r="J57" i="49"/>
  <c r="H57" i="49"/>
  <c r="H56" i="49"/>
  <c r="J58" i="49"/>
  <c r="H58" i="49"/>
  <c r="I58" i="49"/>
  <c r="I59" i="49"/>
  <c r="J59" i="49"/>
  <c r="I60" i="49"/>
  <c r="J60" i="49"/>
  <c r="H59" i="49"/>
  <c r="I61" i="49"/>
  <c r="J61" i="49"/>
  <c r="H60" i="49"/>
  <c r="I62" i="49"/>
  <c r="J62" i="49"/>
  <c r="H61" i="49"/>
  <c r="I63" i="49"/>
  <c r="J63" i="49"/>
  <c r="H63" i="49"/>
  <c r="H62" i="49"/>
  <c r="I64" i="49"/>
  <c r="J64" i="49"/>
  <c r="J65" i="49"/>
  <c r="H65" i="49"/>
  <c r="I65" i="49"/>
  <c r="H64" i="49"/>
  <c r="I66" i="49"/>
  <c r="J66" i="49"/>
  <c r="H66" i="49"/>
  <c r="I67" i="49"/>
  <c r="J67" i="49"/>
  <c r="J68" i="49"/>
  <c r="I68" i="49"/>
  <c r="H67" i="49"/>
  <c r="I69" i="49"/>
  <c r="J69" i="49"/>
  <c r="H69" i="49"/>
  <c r="H68" i="49"/>
  <c r="I70" i="49"/>
  <c r="J70" i="49"/>
  <c r="H70" i="49"/>
  <c r="J71" i="49"/>
  <c r="H71" i="49"/>
  <c r="I71" i="49"/>
  <c r="J72" i="49"/>
  <c r="I72" i="49"/>
  <c r="I73" i="49"/>
  <c r="J73" i="49"/>
  <c r="H73" i="49"/>
  <c r="H72" i="49"/>
  <c r="J74" i="49"/>
  <c r="I74" i="49"/>
  <c r="J75" i="49"/>
  <c r="H75" i="49"/>
  <c r="I75" i="49"/>
  <c r="H74" i="49"/>
  <c r="I76" i="49"/>
  <c r="J76" i="49"/>
  <c r="J77" i="49"/>
  <c r="H77" i="49"/>
  <c r="I77" i="49"/>
  <c r="H76" i="49"/>
  <c r="I78" i="49"/>
  <c r="J78" i="49"/>
  <c r="J79" i="49"/>
  <c r="I79" i="49"/>
  <c r="H79" i="49"/>
  <c r="H78" i="49"/>
  <c r="I80" i="49"/>
  <c r="J80" i="49"/>
  <c r="I81" i="49"/>
  <c r="J81" i="49"/>
  <c r="H81" i="49"/>
  <c r="H80" i="49"/>
  <c r="J82" i="49"/>
  <c r="H82" i="49"/>
  <c r="I82" i="49"/>
  <c r="J83" i="49"/>
  <c r="I83" i="49"/>
  <c r="H83" i="49"/>
  <c r="J84" i="49"/>
  <c r="H84" i="49"/>
  <c r="I84" i="49"/>
  <c r="I85" i="49"/>
  <c r="J85" i="49"/>
  <c r="H85" i="49"/>
  <c r="J86" i="49"/>
  <c r="H86" i="49"/>
  <c r="I86" i="49"/>
  <c r="I87" i="49"/>
  <c r="J87" i="49"/>
  <c r="J88" i="49"/>
  <c r="I88" i="49"/>
  <c r="H87" i="49"/>
  <c r="J89" i="49"/>
  <c r="I89" i="49"/>
  <c r="H89" i="49"/>
  <c r="H88" i="49"/>
  <c r="I90" i="49"/>
  <c r="J90" i="49"/>
  <c r="J91" i="49"/>
  <c r="I91" i="49"/>
  <c r="H90" i="49"/>
  <c r="I92" i="49"/>
  <c r="J92" i="49"/>
  <c r="H92" i="49"/>
  <c r="H91" i="49"/>
  <c r="J93" i="49"/>
  <c r="I93" i="49"/>
  <c r="H93" i="49"/>
  <c r="I94" i="49"/>
  <c r="J94" i="49"/>
  <c r="I95" i="49"/>
  <c r="J95" i="49"/>
  <c r="H95" i="49"/>
  <c r="H94" i="49"/>
  <c r="J96" i="49"/>
  <c r="I96" i="49"/>
  <c r="H96" i="49"/>
  <c r="J97" i="49"/>
  <c r="I97" i="49"/>
  <c r="H97" i="49"/>
  <c r="I98" i="49"/>
  <c r="J98" i="49"/>
  <c r="H98" i="49"/>
  <c r="I99" i="49"/>
  <c r="J99" i="49"/>
  <c r="H99" i="49"/>
  <c r="J100" i="49"/>
  <c r="I100" i="49"/>
  <c r="H100" i="49"/>
  <c r="I101" i="49"/>
  <c r="J101" i="49"/>
  <c r="I102" i="49"/>
  <c r="J102" i="49"/>
  <c r="H101" i="49"/>
  <c r="I103" i="49"/>
  <c r="J103" i="49"/>
  <c r="H103" i="49"/>
  <c r="H102" i="49"/>
  <c r="J104" i="49"/>
  <c r="H104" i="49"/>
  <c r="I104" i="49"/>
  <c r="J105" i="49"/>
  <c r="I105" i="49"/>
  <c r="H105" i="49"/>
  <c r="I106" i="49"/>
  <c r="J106" i="49"/>
  <c r="I107" i="49"/>
  <c r="J107" i="49"/>
  <c r="H106" i="49"/>
  <c r="I108" i="49"/>
  <c r="J108" i="49"/>
  <c r="H108" i="49"/>
  <c r="H107" i="49"/>
  <c r="I109" i="49"/>
  <c r="J109" i="49"/>
  <c r="H109" i="49"/>
  <c r="I110" i="49"/>
  <c r="J110" i="49"/>
  <c r="H110" i="49"/>
  <c r="I111" i="49"/>
  <c r="J111" i="49"/>
  <c r="H111" i="49"/>
  <c r="J112" i="49"/>
  <c r="I112" i="49"/>
  <c r="H112" i="49"/>
  <c r="J113" i="49"/>
  <c r="H113" i="49"/>
  <c r="I113" i="49"/>
  <c r="I114" i="49"/>
  <c r="J114" i="49"/>
  <c r="H114" i="49"/>
  <c r="I115" i="49"/>
  <c r="J115" i="49"/>
  <c r="H115" i="49"/>
  <c r="J116" i="49"/>
  <c r="H116" i="49"/>
  <c r="I116" i="49"/>
  <c r="I117" i="49"/>
  <c r="J117" i="49"/>
  <c r="I118" i="49"/>
  <c r="J118" i="49"/>
  <c r="H118" i="49"/>
  <c r="H117" i="49"/>
  <c r="J119" i="49"/>
  <c r="I119" i="49"/>
  <c r="H119" i="49"/>
  <c r="I120" i="49"/>
  <c r="J120" i="49"/>
  <c r="H120" i="49"/>
  <c r="J121" i="49"/>
  <c r="H121" i="49"/>
  <c r="I121" i="49"/>
  <c r="I122" i="49"/>
  <c r="J122" i="49"/>
  <c r="H122" i="49"/>
  <c r="I123" i="49"/>
  <c r="J123" i="49"/>
  <c r="J124" i="49"/>
  <c r="H124" i="49"/>
  <c r="I124" i="49"/>
  <c r="H123" i="49"/>
  <c r="I125" i="49"/>
  <c r="J125" i="49"/>
  <c r="H125" i="49"/>
  <c r="J126" i="49"/>
  <c r="H126" i="49"/>
  <c r="I126" i="49"/>
  <c r="J127" i="49"/>
  <c r="I127" i="49"/>
  <c r="H127" i="49"/>
  <c r="I128" i="49"/>
  <c r="J128" i="49"/>
  <c r="H128" i="49"/>
  <c r="J129" i="49"/>
  <c r="H129" i="49"/>
  <c r="I129" i="49"/>
  <c r="I130" i="49"/>
  <c r="J130" i="49"/>
  <c r="H130" i="49"/>
  <c r="J131" i="49"/>
  <c r="I131" i="49"/>
  <c r="H131" i="49"/>
  <c r="J132" i="49"/>
  <c r="H132" i="49"/>
  <c r="I132" i="49"/>
  <c r="I133" i="49"/>
  <c r="J133" i="49"/>
  <c r="H133" i="49"/>
  <c r="J134" i="49"/>
  <c r="H134" i="49"/>
  <c r="I134" i="49"/>
  <c r="J135" i="49"/>
  <c r="H135" i="49"/>
  <c r="I135" i="49"/>
  <c r="I136" i="49"/>
  <c r="J136" i="49"/>
  <c r="H136" i="49"/>
  <c r="J137" i="49"/>
  <c r="H137" i="49"/>
  <c r="I137" i="49"/>
  <c r="I138" i="49"/>
  <c r="J138" i="49"/>
  <c r="I139" i="49"/>
  <c r="J139" i="49"/>
  <c r="H139" i="49"/>
  <c r="H138" i="49"/>
  <c r="I140" i="49"/>
  <c r="J140" i="49"/>
  <c r="H140" i="49"/>
  <c r="I141" i="49"/>
  <c r="J141" i="49"/>
  <c r="H141" i="49"/>
  <c r="J142" i="49"/>
  <c r="H142" i="49"/>
  <c r="I142" i="49"/>
  <c r="J143" i="49"/>
  <c r="H143" i="49"/>
  <c r="I143" i="49"/>
  <c r="I144" i="49"/>
  <c r="J144" i="49"/>
  <c r="H144" i="49"/>
  <c r="J145" i="49"/>
  <c r="H145" i="49"/>
  <c r="I145" i="49"/>
  <c r="J146" i="49"/>
  <c r="I146" i="49"/>
  <c r="I147" i="49"/>
  <c r="J147" i="49"/>
  <c r="H147" i="49"/>
  <c r="H146" i="49"/>
  <c r="I148" i="49"/>
  <c r="J148" i="49"/>
  <c r="H148" i="49"/>
  <c r="J149" i="49"/>
  <c r="H149" i="49"/>
  <c r="I149" i="49"/>
  <c r="J150" i="49"/>
  <c r="I150" i="49"/>
  <c r="H150" i="49"/>
  <c r="J151" i="49"/>
  <c r="I151" i="49"/>
  <c r="H151" i="49"/>
  <c r="J152" i="49"/>
  <c r="I152" i="49"/>
  <c r="H152" i="49"/>
  <c r="J153" i="49"/>
  <c r="H153" i="49"/>
  <c r="I153" i="49"/>
  <c r="I154" i="49"/>
  <c r="J154" i="49"/>
  <c r="J155" i="49"/>
  <c r="I155" i="49"/>
  <c r="H155" i="49"/>
  <c r="H154" i="49"/>
  <c r="I156" i="49"/>
  <c r="J156" i="49"/>
  <c r="H156" i="49"/>
  <c r="I157" i="49"/>
  <c r="J157" i="49"/>
  <c r="I158" i="49"/>
  <c r="J158" i="49"/>
  <c r="H157" i="49"/>
  <c r="J159" i="49"/>
  <c r="I159" i="49"/>
  <c r="H158" i="49"/>
  <c r="J160" i="49"/>
  <c r="I160" i="49"/>
  <c r="H160" i="49"/>
  <c r="H159" i="49"/>
  <c r="I161" i="49"/>
  <c r="J161" i="49"/>
  <c r="H161" i="49"/>
  <c r="I162" i="49"/>
  <c r="J162" i="49"/>
  <c r="J163" i="49"/>
  <c r="I163" i="49"/>
  <c r="H162" i="49"/>
  <c r="I164" i="49"/>
  <c r="J164" i="49"/>
  <c r="H163" i="49"/>
  <c r="I165" i="49"/>
  <c r="J165" i="49"/>
  <c r="H164" i="49"/>
  <c r="I166" i="49"/>
  <c r="J166" i="49"/>
  <c r="H165" i="49"/>
  <c r="J167" i="49"/>
  <c r="I167" i="49"/>
  <c r="H166" i="49"/>
  <c r="I168" i="49"/>
  <c r="J168" i="49"/>
  <c r="H168" i="49"/>
  <c r="H167" i="49"/>
  <c r="J169" i="49"/>
  <c r="H169" i="49"/>
  <c r="I169" i="49"/>
  <c r="I170" i="49"/>
  <c r="J170" i="49"/>
  <c r="J171" i="49"/>
  <c r="I171" i="49"/>
  <c r="H171" i="49"/>
  <c r="H170" i="49"/>
  <c r="I172" i="49"/>
  <c r="J172" i="49"/>
  <c r="H172" i="49"/>
  <c r="I173" i="49"/>
  <c r="J173" i="49"/>
  <c r="I174" i="49"/>
  <c r="J174" i="49"/>
  <c r="H173" i="49"/>
  <c r="J175" i="49"/>
  <c r="H175" i="49"/>
  <c r="I175" i="49"/>
  <c r="H174" i="49"/>
  <c r="I176" i="49"/>
  <c r="J176" i="49"/>
  <c r="H176" i="49"/>
  <c r="J177" i="49"/>
  <c r="H177" i="49"/>
  <c r="I177" i="49"/>
  <c r="J178" i="49"/>
  <c r="I178" i="49"/>
  <c r="J179" i="49"/>
  <c r="I179" i="49"/>
  <c r="H178" i="49"/>
  <c r="I180" i="49"/>
  <c r="J180" i="49"/>
  <c r="H180" i="49"/>
  <c r="H179" i="49"/>
  <c r="J181" i="49"/>
  <c r="I181" i="49"/>
  <c r="H181" i="49"/>
  <c r="J182" i="49"/>
  <c r="I182" i="49"/>
  <c r="J183" i="49"/>
  <c r="I183" i="49"/>
  <c r="H182" i="49"/>
  <c r="I184" i="49"/>
  <c r="J184" i="49"/>
  <c r="H183" i="49"/>
  <c r="J185" i="49"/>
  <c r="I185" i="49"/>
  <c r="H185" i="49"/>
  <c r="H184" i="49"/>
  <c r="J186" i="49"/>
  <c r="I186" i="49"/>
  <c r="J187" i="49"/>
  <c r="I187" i="49"/>
  <c r="H186" i="49"/>
  <c r="I188" i="49"/>
  <c r="J188" i="49"/>
  <c r="H188" i="49"/>
  <c r="H187" i="49"/>
  <c r="I189" i="49"/>
  <c r="J189" i="49"/>
  <c r="I190" i="49"/>
  <c r="J190" i="49"/>
  <c r="H189" i="49"/>
  <c r="I191" i="49"/>
  <c r="J191" i="49"/>
  <c r="H190" i="49"/>
  <c r="I192" i="49"/>
  <c r="J192" i="49"/>
  <c r="H192" i="49"/>
  <c r="H191" i="49"/>
  <c r="I193" i="49"/>
  <c r="J193" i="49"/>
  <c r="H193" i="49"/>
  <c r="J194" i="49"/>
  <c r="I194" i="49"/>
  <c r="I195" i="49"/>
  <c r="J195" i="49"/>
  <c r="H194" i="49"/>
  <c r="I196" i="49"/>
  <c r="J196" i="49"/>
  <c r="H196" i="49"/>
  <c r="H195" i="49"/>
  <c r="J197" i="49"/>
  <c r="I197" i="49"/>
  <c r="J198" i="49"/>
  <c r="I198" i="49"/>
  <c r="H197" i="49"/>
  <c r="I199" i="49"/>
  <c r="J199" i="49"/>
  <c r="H198" i="49"/>
  <c r="I200" i="49"/>
  <c r="J200" i="49"/>
  <c r="H199" i="49"/>
  <c r="I201" i="49"/>
  <c r="J201" i="49"/>
  <c r="H201" i="49"/>
  <c r="H200" i="49"/>
  <c r="I202" i="49"/>
  <c r="J202" i="49"/>
  <c r="I203" i="49"/>
  <c r="J203" i="49"/>
  <c r="H202" i="49"/>
  <c r="I204" i="49"/>
  <c r="J204" i="49"/>
  <c r="H204" i="49"/>
  <c r="H203" i="49"/>
  <c r="I205" i="49"/>
  <c r="J205" i="49"/>
  <c r="I206" i="49"/>
  <c r="J206" i="49"/>
  <c r="H205" i="49"/>
  <c r="J207" i="49"/>
  <c r="I207" i="49"/>
  <c r="H207" i="49"/>
  <c r="H206" i="49"/>
  <c r="J208" i="49"/>
  <c r="H208" i="49"/>
  <c r="I208" i="49"/>
  <c r="J209" i="49"/>
  <c r="I209" i="49"/>
  <c r="H209" i="49"/>
  <c r="I210" i="49"/>
  <c r="J210" i="49"/>
  <c r="H210" i="49"/>
  <c r="J211" i="49"/>
  <c r="H211" i="49"/>
  <c r="I211" i="49"/>
  <c r="J212" i="49"/>
  <c r="I212" i="49"/>
  <c r="J213" i="49"/>
  <c r="H213" i="49"/>
  <c r="I213" i="49"/>
  <c r="H212" i="49"/>
  <c r="I214" i="49"/>
  <c r="J214" i="49"/>
  <c r="H214" i="49"/>
  <c r="I215" i="49"/>
  <c r="J215" i="49"/>
  <c r="H215" i="49"/>
  <c r="I216" i="49"/>
  <c r="J216" i="49"/>
  <c r="H216" i="49"/>
  <c r="I217" i="49"/>
  <c r="J217" i="49"/>
  <c r="H217" i="49"/>
  <c r="J218" i="49"/>
  <c r="I218" i="49"/>
  <c r="J219" i="49"/>
  <c r="I219" i="49"/>
  <c r="H218" i="49"/>
  <c r="I220" i="49"/>
  <c r="J220" i="49"/>
  <c r="H220" i="49"/>
  <c r="H219" i="49"/>
  <c r="J221" i="49"/>
  <c r="H221" i="49"/>
  <c r="I221" i="49"/>
  <c r="I222" i="49"/>
  <c r="J222" i="49"/>
  <c r="I223" i="49"/>
  <c r="J223" i="49"/>
  <c r="H222" i="49"/>
  <c r="J224" i="49"/>
  <c r="H224" i="49"/>
  <c r="I224" i="49"/>
  <c r="H223" i="49"/>
  <c r="J225" i="49"/>
  <c r="H225" i="49"/>
  <c r="I225" i="49"/>
  <c r="J226" i="49"/>
  <c r="I226" i="49"/>
  <c r="J227" i="49"/>
  <c r="H227" i="49"/>
  <c r="I227" i="49"/>
  <c r="H226" i="49"/>
  <c r="J228" i="49"/>
  <c r="I228" i="49"/>
  <c r="H228" i="49"/>
  <c r="J229" i="49"/>
  <c r="I229" i="49"/>
  <c r="J230" i="49"/>
  <c r="I230" i="49"/>
  <c r="H229" i="49"/>
  <c r="J231" i="49"/>
  <c r="I231" i="49"/>
  <c r="H231" i="49"/>
  <c r="H230" i="49"/>
  <c r="I232" i="49"/>
  <c r="J232" i="49"/>
  <c r="H232" i="49"/>
  <c r="J233" i="49"/>
  <c r="I233" i="49"/>
  <c r="H233" i="49"/>
  <c r="I234" i="49"/>
  <c r="J234" i="49"/>
  <c r="H234" i="49"/>
  <c r="I235" i="49"/>
  <c r="J235" i="49"/>
  <c r="H235" i="49"/>
  <c r="J236" i="49"/>
  <c r="H236" i="49"/>
  <c r="I236" i="49"/>
  <c r="J237" i="49"/>
  <c r="H237" i="49"/>
  <c r="I237" i="49"/>
  <c r="I238" i="49"/>
  <c r="J238" i="49"/>
  <c r="H238" i="49"/>
  <c r="I239" i="49"/>
  <c r="J239" i="49"/>
  <c r="H240" i="49"/>
  <c r="I240" i="49"/>
  <c r="J240" i="49"/>
  <c r="H239" i="49"/>
  <c r="J241" i="49"/>
  <c r="I241" i="49"/>
  <c r="J242" i="49"/>
  <c r="I242" i="49"/>
  <c r="H242" i="49"/>
  <c r="H241" i="49"/>
  <c r="J243" i="49"/>
  <c r="H243" i="49"/>
  <c r="I243" i="49"/>
  <c r="J244" i="49"/>
  <c r="H244" i="49"/>
  <c r="I244" i="49"/>
  <c r="J245" i="49"/>
  <c r="H245" i="49"/>
  <c r="I245" i="49"/>
  <c r="I246" i="49"/>
  <c r="J246" i="49"/>
  <c r="H246" i="49"/>
  <c r="J247" i="49"/>
  <c r="H247" i="49"/>
  <c r="I247" i="49"/>
  <c r="I248" i="49"/>
  <c r="J248" i="49"/>
  <c r="I249" i="49"/>
  <c r="J249" i="49"/>
  <c r="H249" i="49"/>
  <c r="H248" i="49"/>
  <c r="J250" i="49"/>
  <c r="H250" i="49"/>
  <c r="I250" i="49"/>
  <c r="I251" i="49"/>
  <c r="J251" i="49"/>
  <c r="H251" i="49"/>
  <c r="I252" i="49"/>
  <c r="J252" i="49"/>
  <c r="J253" i="49"/>
  <c r="I253" i="49"/>
  <c r="H253" i="49"/>
  <c r="H252" i="49"/>
  <c r="I254" i="49"/>
  <c r="J254" i="49"/>
  <c r="H254" i="49"/>
  <c r="J255" i="49"/>
  <c r="H255" i="49"/>
  <c r="I255" i="49"/>
  <c r="J256" i="49"/>
  <c r="I256" i="49"/>
  <c r="J257" i="49"/>
  <c r="H257" i="49"/>
  <c r="I257" i="49"/>
  <c r="H256" i="49"/>
  <c r="J258" i="49"/>
  <c r="H258" i="49"/>
  <c r="I258" i="49"/>
  <c r="I259" i="49"/>
  <c r="J259" i="49"/>
  <c r="I260" i="49"/>
  <c r="J260" i="49"/>
  <c r="H259" i="49"/>
  <c r="J261" i="49"/>
  <c r="I261" i="49"/>
  <c r="H261" i="49"/>
  <c r="H260" i="49"/>
  <c r="I262" i="49"/>
  <c r="J262" i="49"/>
  <c r="H262" i="49"/>
  <c r="J263" i="49"/>
  <c r="H263" i="49"/>
  <c r="I263" i="49"/>
  <c r="I264" i="49"/>
  <c r="J264" i="49"/>
  <c r="I265" i="49"/>
  <c r="J265" i="49"/>
  <c r="H265" i="49"/>
  <c r="H264" i="49"/>
  <c r="J266" i="49"/>
  <c r="H266" i="49"/>
  <c r="I266" i="49"/>
  <c r="J267" i="49"/>
  <c r="I267" i="49"/>
  <c r="H267" i="49"/>
  <c r="I268" i="49"/>
  <c r="J268" i="49"/>
  <c r="H268" i="49"/>
  <c r="J269" i="49"/>
  <c r="H269" i="49"/>
  <c r="I269" i="49"/>
  <c r="I270" i="49"/>
  <c r="J270" i="49"/>
  <c r="H270" i="49"/>
  <c r="I271" i="49"/>
  <c r="J271" i="49"/>
  <c r="I272" i="49"/>
  <c r="J272" i="49"/>
  <c r="H271" i="49"/>
  <c r="I273" i="49"/>
  <c r="J273" i="49"/>
  <c r="H273" i="49"/>
  <c r="H272" i="49"/>
  <c r="J274" i="49"/>
  <c r="H274" i="49"/>
  <c r="I274" i="49"/>
  <c r="I275" i="49"/>
  <c r="J275" i="49"/>
  <c r="I276" i="49"/>
  <c r="J276" i="49"/>
  <c r="H275" i="49"/>
  <c r="J277" i="49"/>
  <c r="H277" i="49"/>
  <c r="I277" i="49"/>
  <c r="H276" i="49"/>
  <c r="I278" i="49"/>
  <c r="J278" i="49"/>
  <c r="H278" i="49"/>
  <c r="J279" i="49"/>
  <c r="H279" i="49"/>
  <c r="I279" i="49"/>
  <c r="I280" i="49"/>
  <c r="J280" i="49"/>
  <c r="I281" i="49"/>
  <c r="J281" i="49"/>
  <c r="H281" i="49"/>
  <c r="H280" i="49"/>
  <c r="J282" i="49"/>
  <c r="H282" i="49"/>
  <c r="I282" i="49"/>
  <c r="J283" i="49"/>
  <c r="I283" i="49"/>
  <c r="H283" i="49"/>
  <c r="I284" i="49"/>
  <c r="J284" i="49"/>
  <c r="H284" i="49"/>
  <c r="I285" i="49"/>
  <c r="J285" i="49"/>
  <c r="I286" i="49"/>
  <c r="J286" i="49"/>
  <c r="H286" i="49"/>
  <c r="H285" i="49"/>
  <c r="J287" i="49"/>
  <c r="H287" i="49"/>
  <c r="I287" i="49"/>
  <c r="J288" i="49"/>
  <c r="H288" i="49"/>
  <c r="I288" i="49"/>
  <c r="J289" i="49"/>
  <c r="H289" i="49"/>
  <c r="I289" i="49"/>
  <c r="J290" i="49"/>
  <c r="H290" i="49"/>
  <c r="I290" i="49"/>
  <c r="I291" i="49"/>
  <c r="J291" i="49"/>
  <c r="H291" i="49"/>
  <c r="J292" i="49"/>
  <c r="H292" i="49"/>
  <c r="I292" i="49"/>
  <c r="J293" i="49"/>
  <c r="I293" i="49"/>
  <c r="H293" i="49"/>
  <c r="I294" i="49"/>
  <c r="J294" i="49"/>
  <c r="H294" i="49"/>
  <c r="J295" i="49"/>
  <c r="H295" i="49"/>
  <c r="I295" i="49"/>
  <c r="I296" i="49"/>
  <c r="J296" i="49"/>
  <c r="I297" i="49"/>
  <c r="J297" i="49"/>
  <c r="H297" i="49"/>
  <c r="H296" i="49"/>
  <c r="J298" i="49"/>
  <c r="H298" i="49"/>
  <c r="I298" i="49"/>
  <c r="J299" i="49"/>
  <c r="H299" i="49"/>
  <c r="I299" i="49"/>
  <c r="I300" i="49"/>
  <c r="J300" i="49"/>
  <c r="H300" i="49"/>
  <c r="J301" i="49"/>
  <c r="H301" i="49"/>
  <c r="I301" i="49"/>
  <c r="I302" i="49"/>
  <c r="J302" i="49"/>
  <c r="H302" i="49"/>
  <c r="I303" i="49"/>
  <c r="J303" i="49"/>
  <c r="J304" i="49"/>
  <c r="H304" i="49"/>
  <c r="I304" i="49"/>
  <c r="H303" i="49"/>
  <c r="I305" i="49"/>
  <c r="J305" i="49"/>
  <c r="H305" i="49"/>
  <c r="J306" i="49"/>
  <c r="H306" i="49"/>
  <c r="I306" i="49"/>
  <c r="J307" i="49"/>
  <c r="H307" i="49"/>
  <c r="I307" i="49"/>
  <c r="I308" i="49"/>
  <c r="J308" i="49"/>
  <c r="I309" i="49"/>
  <c r="J309" i="49"/>
  <c r="H308" i="49"/>
  <c r="J310" i="49"/>
  <c r="H310" i="49"/>
  <c r="I310" i="49"/>
  <c r="H309" i="49"/>
  <c r="J311" i="49"/>
  <c r="H311" i="49"/>
  <c r="I311" i="49"/>
  <c r="J312" i="49"/>
  <c r="H312" i="49"/>
  <c r="I312" i="49"/>
  <c r="J313" i="49"/>
  <c r="H313" i="49"/>
  <c r="I313" i="49"/>
  <c r="J314" i="49"/>
  <c r="H314" i="49"/>
  <c r="I314" i="49"/>
  <c r="I315" i="49"/>
  <c r="J315" i="49"/>
  <c r="H315" i="49"/>
  <c r="I316" i="49"/>
  <c r="J316" i="49"/>
  <c r="H316" i="49"/>
  <c r="J317" i="49"/>
  <c r="H317" i="49"/>
  <c r="I317" i="49"/>
  <c r="I318" i="49"/>
  <c r="J318" i="49"/>
  <c r="H318" i="49"/>
  <c r="I319" i="49"/>
  <c r="J319" i="49"/>
  <c r="J320" i="49"/>
  <c r="I320" i="49"/>
  <c r="H320" i="49"/>
  <c r="H319" i="49"/>
  <c r="J321" i="49"/>
  <c r="I321" i="49"/>
  <c r="H321" i="49"/>
  <c r="I322" i="49"/>
  <c r="J322" i="49"/>
  <c r="H322" i="49"/>
  <c r="I323" i="49"/>
  <c r="J323" i="49"/>
  <c r="I324" i="49"/>
  <c r="J324" i="49"/>
  <c r="H323" i="49"/>
  <c r="I325" i="49"/>
  <c r="J325" i="49"/>
  <c r="H325" i="49"/>
  <c r="H324" i="49"/>
  <c r="J326" i="49"/>
  <c r="H326" i="49"/>
  <c r="I326" i="49"/>
  <c r="J327" i="49"/>
  <c r="H327" i="49"/>
  <c r="I327" i="49"/>
  <c r="I328" i="49"/>
  <c r="J328" i="49"/>
  <c r="I329" i="49"/>
  <c r="J329" i="49"/>
  <c r="H329" i="49"/>
  <c r="H328" i="49"/>
  <c r="I330" i="49"/>
  <c r="J330" i="49"/>
  <c r="J331" i="49"/>
  <c r="I331" i="49"/>
  <c r="H331" i="49"/>
  <c r="H330" i="49"/>
  <c r="I332" i="49"/>
  <c r="J332" i="49"/>
  <c r="H332" i="49"/>
  <c r="I333" i="49"/>
  <c r="J333" i="49"/>
  <c r="H333" i="49"/>
  <c r="I334" i="49"/>
  <c r="J334" i="49"/>
  <c r="H334" i="49"/>
  <c r="J335" i="49"/>
  <c r="H335" i="49"/>
  <c r="I335" i="49"/>
  <c r="I336" i="49"/>
  <c r="J336" i="49"/>
  <c r="I337" i="49"/>
  <c r="J337" i="49"/>
  <c r="H337" i="49"/>
  <c r="H336" i="49"/>
  <c r="I338" i="49"/>
  <c r="J338" i="49"/>
  <c r="J339" i="49"/>
  <c r="H339" i="49"/>
  <c r="I339" i="49"/>
  <c r="H338" i="49"/>
  <c r="I340" i="49"/>
  <c r="J340" i="49"/>
  <c r="I341" i="49"/>
  <c r="J341" i="49"/>
  <c r="H340" i="49"/>
  <c r="J342" i="49"/>
  <c r="H342" i="49"/>
  <c r="I342" i="49"/>
  <c r="H341" i="49"/>
  <c r="I343" i="49"/>
  <c r="J343" i="49"/>
  <c r="I344" i="49"/>
  <c r="J344" i="49"/>
  <c r="H343" i="49"/>
  <c r="I345" i="49"/>
  <c r="J345" i="49"/>
  <c r="H345" i="49"/>
  <c r="H344" i="49"/>
  <c r="I346" i="49"/>
  <c r="J346" i="49"/>
  <c r="H346" i="49"/>
  <c r="J347" i="49"/>
  <c r="I347" i="49"/>
  <c r="H347" i="49"/>
  <c r="I348" i="49"/>
  <c r="J348" i="49"/>
  <c r="H348" i="49"/>
  <c r="I349" i="49"/>
  <c r="J349" i="49"/>
  <c r="H349" i="49"/>
  <c r="I350" i="49"/>
  <c r="J350" i="49"/>
  <c r="H350" i="49"/>
  <c r="J351" i="49"/>
  <c r="H351" i="49"/>
  <c r="I351" i="49"/>
  <c r="I352" i="49"/>
  <c r="J352" i="49"/>
  <c r="I353" i="49"/>
  <c r="J353" i="49"/>
  <c r="H353" i="49"/>
  <c r="H352" i="49"/>
  <c r="I354" i="49"/>
  <c r="J354" i="49"/>
  <c r="H354" i="49"/>
  <c r="I355" i="49"/>
  <c r="J355" i="49"/>
  <c r="J356" i="49"/>
  <c r="H356" i="49"/>
  <c r="I356" i="49"/>
  <c r="H355" i="49"/>
  <c r="I357" i="49"/>
  <c r="J357" i="49"/>
  <c r="H357" i="49"/>
  <c r="J358" i="49"/>
  <c r="H358" i="49"/>
  <c r="I358" i="49"/>
  <c r="J359" i="49"/>
  <c r="H359" i="49"/>
  <c r="I359" i="49"/>
  <c r="J360" i="49"/>
  <c r="H360" i="49"/>
  <c r="I360" i="49"/>
  <c r="I361" i="49"/>
  <c r="J361" i="49"/>
  <c r="H361" i="49"/>
  <c r="I362" i="49"/>
  <c r="J362" i="49"/>
  <c r="J363" i="49"/>
  <c r="H363" i="49"/>
  <c r="I363" i="49"/>
  <c r="I5" i="49"/>
  <c r="H362" i="49"/>
  <c r="F125" i="44"/>
  <c r="F128" i="44"/>
  <c r="D72" i="25"/>
  <c r="H125" i="44"/>
  <c r="H128" i="44"/>
  <c r="D74" i="25"/>
  <c r="I3" i="49"/>
  <c r="H5" i="49"/>
  <c r="D113" i="44"/>
  <c r="D116" i="44"/>
  <c r="D66" i="25"/>
  <c r="G125" i="44"/>
  <c r="G128" i="44"/>
  <c r="D73" i="25"/>
  <c r="D125" i="44"/>
  <c r="D128" i="44"/>
  <c r="E125" i="44"/>
  <c r="E128" i="44"/>
  <c r="D71" i="25"/>
  <c r="I125" i="44"/>
  <c r="I128" i="44"/>
  <c r="D75" i="25"/>
  <c r="J125" i="44"/>
  <c r="J128" i="44"/>
  <c r="D76" i="25"/>
  <c r="D70" i="25"/>
  <c r="D77" i="25"/>
  <c r="E51" i="44"/>
  <c r="E53" i="44"/>
  <c r="C12" i="9"/>
  <c r="C15" i="9"/>
  <c r="F24" i="9"/>
  <c r="F16" i="9"/>
  <c r="F26" i="9"/>
  <c r="F14" i="9"/>
  <c r="F23" i="9"/>
  <c r="F20" i="9"/>
  <c r="F12" i="9"/>
  <c r="F18" i="9"/>
  <c r="F13" i="9"/>
  <c r="F25" i="9"/>
  <c r="F17" i="9"/>
  <c r="F19" i="9"/>
  <c r="F21" i="9"/>
  <c r="F22" i="9"/>
  <c r="G81" i="25"/>
  <c r="G78" i="25"/>
  <c r="G71" i="25"/>
  <c r="G80" i="25"/>
  <c r="G76" i="25"/>
  <c r="G75" i="25"/>
  <c r="G87" i="25"/>
  <c r="G72" i="25"/>
  <c r="G82" i="25"/>
  <c r="G70" i="25"/>
  <c r="G86" i="25"/>
  <c r="G79" i="25"/>
  <c r="G73" i="25"/>
  <c r="G74" i="25"/>
  <c r="G77" i="25"/>
  <c r="F15" i="9"/>
  <c r="G229" i="9" l="1"/>
  <c r="G217" i="9"/>
  <c r="G226" i="9"/>
  <c r="G219" i="9"/>
  <c r="G228" i="9"/>
  <c r="G222" i="9"/>
  <c r="G231" i="9"/>
  <c r="G221" i="9"/>
  <c r="G230" i="9"/>
  <c r="G224" i="9"/>
  <c r="G223" i="9"/>
  <c r="G218" i="9"/>
  <c r="G204" i="9"/>
  <c r="G197" i="9"/>
  <c r="G198" i="9"/>
  <c r="G207" i="9"/>
  <c r="G202" i="9"/>
  <c r="G205" i="9"/>
  <c r="F199" i="9"/>
  <c r="F202" i="9"/>
  <c r="F209" i="9"/>
  <c r="F205" i="9"/>
  <c r="F196" i="9"/>
  <c r="F206" i="9"/>
  <c r="F207" i="9"/>
  <c r="F195" i="9"/>
  <c r="G199" i="9"/>
  <c r="F208" i="9"/>
  <c r="G209" i="9"/>
  <c r="G201" i="9"/>
  <c r="F198" i="9"/>
  <c r="G208" i="9"/>
  <c r="F204" i="9"/>
  <c r="G195" i="9"/>
  <c r="G200" i="9"/>
  <c r="F200" i="9"/>
  <c r="G206" i="9"/>
  <c r="F201" i="9"/>
  <c r="G203" i="9" l="1"/>
  <c r="G225" i="9" s="1"/>
  <c r="F203" i="9"/>
</calcChain>
</file>

<file path=xl/comments1.xml><?xml version="1.0" encoding="utf-8"?>
<comments xmlns="http://schemas.openxmlformats.org/spreadsheetml/2006/main">
  <authors>
    <author>desaquidesannes</author>
  </authors>
  <commentList>
    <comment ref="F97" authorId="0">
      <text>
        <r>
          <rPr>
            <b/>
            <sz val="9"/>
            <color indexed="81"/>
            <rFont val="Tahoma"/>
            <family val="2"/>
          </rPr>
          <t xml:space="preserve">Il s'agit de la maturité moyenne pondérée des seules </t>
        </r>
        <r>
          <rPr>
            <b/>
            <u/>
            <sz val="9"/>
            <color indexed="81"/>
            <rFont val="Tahoma"/>
            <family val="2"/>
          </rPr>
          <t xml:space="preserve">émissions privées </t>
        </r>
      </text>
    </comment>
  </commentList>
</comments>
</file>

<file path=xl/sharedStrings.xml><?xml version="1.0" encoding="utf-8"?>
<sst xmlns="http://schemas.openxmlformats.org/spreadsheetml/2006/main" count="4062" uniqueCount="2695">
  <si>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</si>
  <si>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</si>
  <si>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</si>
  <si>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</si>
  <si>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</si>
  <si>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</si>
  <si>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</si>
  <si>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</si>
  <si>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</si>
  <si>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</si>
  <si>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</si>
  <si>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</si>
  <si>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</si>
  <si>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</si>
  <si>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</si>
  <si>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</si>
  <si>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</si>
  <si>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</si>
  <si>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</si>
  <si>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</si>
  <si>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</si>
  <si>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</si>
  <si>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</si>
  <si>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</si>
  <si>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</si>
  <si>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</si>
  <si>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</si>
  <si>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</si>
  <si>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</si>
  <si>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</si>
  <si>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</si>
  <si>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</si>
  <si>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</si>
  <si>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</si>
  <si>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</si>
  <si>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</si>
  <si>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</si>
  <si>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</si>
  <si>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</si>
  <si>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</si>
  <si>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</si>
  <si>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</si>
  <si>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</si>
  <si>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</si>
  <si>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</si>
  <si>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</si>
  <si>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</si>
  <si>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</si>
  <si>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</si>
  <si>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</si>
  <si>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</si>
  <si>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</si>
  <si>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</si>
  <si>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</si>
  <si>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</si>
  <si>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</si>
  <si>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</si>
  <si>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</si>
  <si>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</si>
  <si>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</si>
  <si>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</si>
  <si>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</si>
  <si>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</si>
  <si>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</si>
  <si>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</si>
  <si>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</si>
  <si>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</si>
  <si>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</si>
  <si>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</si>
  <si>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</si>
  <si>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</si>
  <si>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</si>
  <si>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</si>
  <si>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</si>
  <si>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</si>
  <si>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</si>
  <si>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</si>
  <si>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</si>
  <si>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</si>
  <si>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</si>
  <si>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</si>
  <si>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</si>
  <si>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</si>
  <si>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</si>
  <si>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</si>
  <si>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</si>
  <si>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</si>
  <si>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</si>
  <si>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</si>
  <si>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</si>
  <si>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</si>
  <si>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</si>
  <si>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</si>
  <si>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</si>
  <si>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</si>
  <si>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</si>
  <si>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</si>
  <si>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</si>
  <si>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</si>
  <si>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</si>
  <si>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</si>
  <si>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</si>
  <si>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</si>
  <si>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</si>
  <si>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</si>
  <si>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</si>
  <si>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</si>
  <si>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</si>
  <si>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</si>
  <si>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</si>
  <si>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</si>
  <si>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</si>
  <si>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</si>
  <si>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</si>
  <si>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</si>
  <si>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</si>
  <si>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</si>
  <si>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</si>
  <si>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</si>
  <si>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</si>
  <si>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</si>
  <si>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</si>
  <si>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</si>
  <si>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</si>
  <si>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</si>
  <si>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</si>
  <si>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</si>
  <si>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</si>
  <si>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</si>
  <si>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</si>
  <si>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</si>
  <si>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</si>
  <si>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</si>
  <si>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</si>
  <si>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</si>
  <si>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</si>
  <si>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</si>
  <si>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</si>
  <si>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</si>
  <si>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</si>
  <si>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</si>
  <si>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</si>
  <si>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</si>
  <si>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</si>
  <si>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</si>
  <si>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</si>
  <si>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</si>
  <si>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</si>
  <si>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</si>
  <si>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</si>
  <si>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</si>
  <si>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</si>
  <si>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</si>
  <si>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</si>
  <si>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</si>
  <si>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</si>
  <si>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</si>
  <si>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</si>
  <si>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</si>
  <si>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</si>
  <si>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</si>
  <si>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</si>
  <si>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</si>
  <si>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</si>
  <si>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</si>
  <si>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</si>
  <si>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</si>
  <si>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</si>
  <si>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</si>
  <si>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</si>
  <si>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</si>
  <si>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</si>
  <si>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</si>
  <si>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</si>
  <si>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</si>
  <si>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</si>
  <si>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</si>
  <si>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</si>
  <si>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</si>
  <si>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</si>
  <si>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</si>
  <si>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</si>
  <si>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</si>
  <si>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</si>
  <si>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</si>
  <si>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</si>
  <si>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</si>
  <si>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</si>
  <si>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</si>
  <si>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</si>
  <si>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</si>
  <si>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</si>
  <si>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</si>
  <si>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</si>
  <si>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</si>
  <si>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</si>
  <si>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</si>
  <si>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</si>
  <si>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</si>
  <si>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</si>
  <si>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</si>
  <si>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</si>
  <si>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</si>
  <si>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</si>
  <si>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</si>
  <si>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</si>
  <si>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</si>
  <si>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</si>
  <si>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</si>
  <si>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</si>
  <si>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</si>
  <si>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</si>
  <si>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</si>
  <si>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</si>
  <si>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</si>
  <si>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</si>
  <si>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</si>
  <si>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</si>
  <si>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</si>
  <si>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</si>
  <si>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</si>
  <si>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</si>
  <si>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</si>
  <si>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</si>
  <si>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</si>
  <si>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</si>
  <si>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</si>
  <si>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</si>
  <si>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</si>
  <si>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</si>
  <si>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</si>
  <si>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</si>
  <si>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</si>
  <si>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</si>
  <si>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</si>
  <si>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</si>
  <si>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</si>
  <si>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</si>
  <si>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</si>
  <si>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</si>
  <si>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</si>
  <si>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</si>
  <si>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</si>
  <si>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</si>
  <si>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</si>
  <si>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</si>
  <si>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</si>
  <si>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</si>
  <si>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</si>
  <si>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</si>
  <si>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</si>
  <si>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</si>
  <si>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</si>
  <si>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</si>
  <si>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</si>
  <si>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</si>
  <si>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</si>
  <si>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</si>
  <si>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</si>
  <si>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</si>
  <si>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</si>
  <si>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</si>
  <si>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</si>
  <si>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</si>
  <si>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</si>
  <si>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</si>
  <si>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</si>
  <si>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</si>
  <si>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</si>
  <si>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</si>
  <si>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</si>
  <si>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</si>
  <si>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</si>
  <si>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</si>
  <si>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</si>
  <si>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</si>
  <si>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indexed="63"/>
        <rFont val="Calibri"/>
        <family val="2"/>
      </rPr>
      <t>Products</t>
    </r>
    <r>
      <rPr>
        <sz val="13"/>
        <color indexed="63"/>
        <rFont val="Calibri"/>
        <family val="2"/>
      </rPr>
      <t>") (the "</t>
    </r>
    <r>
      <rPr>
        <b/>
        <sz val="13"/>
        <color indexed="63"/>
        <rFont val="Calibri"/>
        <family val="2"/>
      </rPr>
      <t>Product Information</t>
    </r>
    <r>
      <rPr>
        <sz val="13"/>
        <color indexed="63"/>
        <rFont val="Calibri"/>
        <family val="2"/>
      </rPr>
      <t>") by an issuer of ("</t>
    </r>
    <r>
      <rPr>
        <b/>
        <sz val="13"/>
        <color indexed="63"/>
        <rFont val="Calibri"/>
        <family val="2"/>
      </rPr>
      <t>Issuer</t>
    </r>
    <r>
      <rPr>
        <sz val="13"/>
        <color indexed="63"/>
        <rFont val="Calibri"/>
        <family val="2"/>
      </rPr>
      <t>"), or potential investor in ("</t>
    </r>
    <r>
      <rPr>
        <b/>
        <sz val="13"/>
        <color indexed="63"/>
        <rFont val="Calibri"/>
        <family val="2"/>
      </rPr>
      <t>Investor</t>
    </r>
    <r>
      <rPr>
        <sz val="13"/>
        <color indexed="63"/>
        <rFont val="Calibri"/>
        <family val="2"/>
      </rPr>
      <t>"), such Products (an Issuer, Investor, or any other person accessing this Site, each a "</t>
    </r>
    <r>
      <rPr>
        <b/>
        <sz val="13"/>
        <color indexed="63"/>
        <rFont val="Calibri"/>
        <family val="2"/>
      </rPr>
      <t>User</t>
    </r>
    <r>
      <rPr>
        <sz val="13"/>
        <color indexed="63"/>
        <rFont val="Calibri"/>
        <family val="2"/>
      </rPr>
      <t>" or "</t>
    </r>
    <r>
      <rPr>
        <b/>
        <sz val="13"/>
        <color indexed="63"/>
        <rFont val="Calibri"/>
        <family val="2"/>
      </rPr>
      <t>you</t>
    </r>
    <r>
      <rPr>
        <sz val="13"/>
        <color indexed="63"/>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</si>
  <si>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indexed="63"/>
        <rFont val="Calibri"/>
        <family val="2"/>
      </rPr>
      <t>T&amp;Cs</t>
    </r>
    <r>
      <rPr>
        <sz val="13"/>
        <color indexed="63"/>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</si>
  <si>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indexed="63"/>
        <rFont val="Calibri"/>
        <family val="2"/>
      </rPr>
      <t>Our Acceptable Use Policy</t>
    </r>
    <r>
      <rPr>
        <sz val="13"/>
        <color indexed="63"/>
        <rFont val="Calibri"/>
        <family val="2"/>
      </rPr>
      <t> and </t>
    </r>
    <r>
      <rPr>
        <b/>
        <sz val="13"/>
        <color indexed="63"/>
        <rFont val="Calibri"/>
        <family val="2"/>
      </rPr>
      <t>Privacy Policy</t>
    </r>
    <r>
      <rPr>
        <sz val="13"/>
        <color indexed="63"/>
        <rFont val="Calibri"/>
        <family val="2"/>
      </rPr>
      <t> are incorporated into these T&amp;Cs.</t>
    </r>
  </si>
  <si>
    <r>
      <t xml:space="preserve"> Please read the T&amp;Cs carefully before you start to use the Site. By clicking </t>
    </r>
    <r>
      <rPr>
        <b/>
        <sz val="13"/>
        <color indexed="63"/>
        <rFont val="Calibri"/>
        <family val="2"/>
      </rPr>
      <t>'Accept'</t>
    </r>
    <r>
      <rPr>
        <sz val="13"/>
        <color indexed="63"/>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</si>
  <si>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</si>
  <si>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</si>
  <si>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</si>
  <si>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</si>
  <si>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</si>
  <si>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</si>
  <si>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</si>
  <si>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</si>
  <si>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</si>
  <si>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</si>
  <si>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</si>
  <si>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</si>
  <si>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</si>
  <si>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</si>
  <si>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</si>
  <si>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</si>
  <si>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</si>
  <si>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</si>
  <si>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</si>
  <si>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</si>
  <si>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</si>
  <si>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</si>
  <si>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</si>
  <si>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</si>
  <si>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</si>
  <si>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</si>
  <si>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</si>
  <si>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</si>
  <si>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</si>
  <si>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</si>
  <si>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</si>
  <si>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</si>
  <si>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</si>
  <si>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</si>
  <si>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</si>
  <si>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</si>
  <si>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</si>
  <si>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</si>
  <si>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</si>
  <si>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</si>
  <si>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rPr>
      <t>User Details</t>
    </r>
    <r>
      <rPr>
        <sz val="13"/>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</si>
  <si>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</si>
  <si>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</si>
  <si>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</si>
  <si>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</si>
  <si>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</si>
  <si>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</si>
  <si>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</si>
  <si>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</si>
  <si>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</si>
  <si>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indexed="63"/>
        <rFont val="Calibri"/>
        <family val="2"/>
      </rPr>
      <t>Acceptable Use Policy</t>
    </r>
    <r>
      <rPr>
        <sz val="13"/>
        <color indexed="63"/>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indexed="63"/>
        <rFont val="Calibri"/>
        <family val="2"/>
      </rPr>
      <t>Acceptable Use Policy</t>
    </r>
    <r>
      <rPr>
        <sz val="13"/>
        <color indexed="63"/>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</si>
  <si>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</si>
  <si>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</si>
  <si>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</si>
  <si>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</si>
  <si>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</si>
  <si>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</si>
  <si>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</si>
  <si>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</si>
  <si>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</si>
  <si>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</si>
  <si>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</si>
  <si>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</si>
  <si>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</si>
  <si>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</si>
  <si>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</si>
  <si>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</si>
  <si>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</si>
  <si>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</si>
  <si>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</si>
  <si>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</si>
  <si>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</si>
  <si>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</si>
  <si>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</si>
  <si>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</si>
  <si>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</si>
  <si>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</si>
  <si>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</si>
  <si>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</si>
  <si>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</si>
  <si>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</si>
  <si>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</si>
  <si>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</si>
  <si>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</si>
  <si>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</si>
  <si>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</si>
  <si>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</si>
  <si>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</si>
  <si>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</si>
  <si>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</si>
  <si>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</si>
  <si>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</si>
  <si>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</si>
  <si>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</si>
  <si>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</si>
  <si>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</si>
  <si>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</si>
  <si>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</si>
  <si>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</si>
  <si>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</si>
  <si>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</si>
  <si>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</si>
  <si>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</si>
  <si>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</si>
  <si>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</si>
  <si>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</si>
  <si>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</si>
  <si>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</si>
  <si>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</si>
  <si>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</si>
  <si>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</si>
  <si>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</si>
  <si>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</si>
  <si>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</si>
  <si>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</si>
  <si>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</si>
  <si>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</si>
  <si>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</si>
  <si>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indexed="63"/>
        <rFont val="Calibri"/>
        <family val="2"/>
      </rPr>
      <t>we</t>
    </r>
    <r>
      <rPr>
        <sz val="13"/>
        <color indexed="63"/>
        <rFont val="Calibri"/>
        <family val="2"/>
      </rPr>
      <t>" or "</t>
    </r>
    <r>
      <rPr>
        <b/>
        <sz val="13"/>
        <color indexed="63"/>
        <rFont val="Calibri"/>
        <family val="2"/>
      </rPr>
      <t>us</t>
    </r>
    <r>
      <rPr>
        <sz val="13"/>
        <color indexed="63"/>
        <rFont val="Calibri"/>
        <family val="2"/>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</si>
  <si>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rPr>
      <t>you</t>
    </r>
    <r>
      <rPr>
        <sz val="13"/>
        <rFont val="Calibri"/>
        <family val="2"/>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</si>
  <si>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rPr>
      <t>loi relative à la protection de la vie privée à l'égard des traitements de données à caractère personnel / wet tot bescherming van de persoonlijke levensfeer ten opzichte van de verwerking van persoonsgegevens</t>
    </r>
    <r>
      <rPr>
        <sz val="13"/>
        <rFont val="Calibri"/>
        <family val="2"/>
      </rPr>
      <t>) (the "</t>
    </r>
    <r>
      <rPr>
        <b/>
        <sz val="13"/>
        <rFont val="Calibri"/>
        <family val="2"/>
      </rPr>
      <t>Belgian DPL</t>
    </r>
    <r>
      <rPr>
        <sz val="13"/>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</si>
  <si>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</si>
  <si>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</si>
  <si>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</si>
  <si>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</si>
  <si>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</si>
  <si>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</si>
  <si>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</si>
  <si>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</si>
  <si>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</si>
  <si>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</si>
  <si>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</si>
  <si>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</si>
  <si>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</si>
  <si>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</si>
  <si>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</si>
  <si>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</si>
  <si>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</si>
  <si>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rPr>
      <t>EEA</t>
    </r>
    <r>
      <rPr>
        <sz val="13"/>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</si>
  <si>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</si>
  <si>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</si>
  <si>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</si>
  <si>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</si>
  <si>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</si>
  <si>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</si>
  <si>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</si>
  <si>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</si>
  <si>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</si>
  <si>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</si>
  <si>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</si>
  <si>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</si>
  <si>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</si>
  <si>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</si>
  <si>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</si>
  <si>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</si>
  <si>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</si>
  <si>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</si>
  <si>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</si>
  <si>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</si>
  <si>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</si>
  <si>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</si>
  <si>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</si>
  <si>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</si>
  <si>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</si>
  <si>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</si>
  <si>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</si>
  <si>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</si>
  <si>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</si>
  <si>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</si>
  <si>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</si>
  <si>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</si>
  <si>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</si>
  <si>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</si>
  <si>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</si>
  <si>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</si>
  <si>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</si>
  <si>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</si>
  <si>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</si>
  <si>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</si>
  <si>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</si>
  <si>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</si>
  <si>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</si>
  <si>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</si>
  <si>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</si>
  <si>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</si>
  <si>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</si>
  <si>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</si>
  <si>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</si>
  <si>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</si>
  <si>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</si>
  <si>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</si>
  <si>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</si>
  <si>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</si>
  <si>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</si>
  <si>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</si>
  <si>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</si>
  <si>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</si>
  <si>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</si>
  <si>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</si>
  <si>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</si>
  <si>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</si>
  <si>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</si>
  <si>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</si>
  <si>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</si>
  <si>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</si>
  <si>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</si>
  <si>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</si>
  <si>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</si>
  <si>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</si>
  <si>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</si>
  <si>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</si>
  <si>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</si>
  <si>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</si>
  <si>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</si>
  <si>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</si>
  <si>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</si>
  <si>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</si>
  <si>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</si>
  <si>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</si>
  <si>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</si>
  <si>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</si>
  <si>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</si>
  <si>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</si>
  <si>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</si>
  <si>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</si>
  <si>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</si>
  <si>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</si>
  <si>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</si>
  <si>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</si>
  <si>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</si>
  <si>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</si>
  <si>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</si>
  <si>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</si>
  <si>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</si>
  <si>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</si>
  <si>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</si>
  <si>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</si>
  <si>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</si>
  <si>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</si>
  <si>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</si>
  <si>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</si>
  <si>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</si>
  <si>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</si>
  <si>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</si>
  <si>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</si>
  <si>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</si>
  <si>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</si>
  <si>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</si>
  <si>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</si>
  <si>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</si>
  <si>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</si>
  <si>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</si>
  <si>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</si>
  <si>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</si>
  <si>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</si>
  <si>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</si>
  <si>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</si>
  <si>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</si>
  <si>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</si>
  <si>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</si>
  <si>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</si>
  <si>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</si>
  <si>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</si>
  <si>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</si>
  <si>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</si>
  <si>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</si>
  <si>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</si>
  <si>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</si>
  <si>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</si>
  <si>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</si>
  <si>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</si>
  <si>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</si>
  <si>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</si>
  <si>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</si>
  <si>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</si>
  <si>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</si>
  <si>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</si>
  <si>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</si>
  <si>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</si>
  <si>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</si>
  <si>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</si>
  <si>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</si>
  <si>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</si>
  <si>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</si>
  <si>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</si>
  <si>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</si>
  <si>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</si>
  <si>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</si>
  <si>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</si>
  <si>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</si>
  <si>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</si>
  <si>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</si>
  <si>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</si>
  <si>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</si>
  <si>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</si>
  <si>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</si>
  <si>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</si>
  <si>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</si>
  <si>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</si>
  <si>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</si>
  <si>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</si>
  <si>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</si>
  <si>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</si>
  <si>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</si>
  <si>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</si>
  <si>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</si>
  <si>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</si>
  <si>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</si>
  <si>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</si>
  <si>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</si>
  <si>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</si>
  <si>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</si>
  <si>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</si>
  <si>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</si>
  <si>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</si>
  <si>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</si>
  <si>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</si>
  <si>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</si>
  <si>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</si>
  <si>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</si>
  <si>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</si>
  <si>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</si>
  <si>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</si>
  <si>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</si>
  <si>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</si>
  <si>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</si>
  <si>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</si>
  <si>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</si>
  <si>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</si>
  <si>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</si>
  <si>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</si>
  <si>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</si>
  <si>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</si>
  <si>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</si>
  <si>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</si>
  <si>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</si>
  <si>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</si>
  <si>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</si>
  <si>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</si>
  <si>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</si>
  <si>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</si>
  <si>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</si>
  <si>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</si>
  <si>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</si>
  <si>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</si>
  <si>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</si>
  <si>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</si>
  <si>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</si>
  <si>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</si>
  <si>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</si>
  <si>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</si>
  <si>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</si>
  <si>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</si>
  <si>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</si>
  <si>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</si>
  <si>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</si>
  <si>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</si>
  <si>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</si>
  <si>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</si>
  <si>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</si>
  <si>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</si>
  <si>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</si>
  <si>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</si>
  <si>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</si>
  <si>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</si>
  <si>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</si>
  <si>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</si>
  <si>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</si>
  <si>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</si>
  <si>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</si>
  <si>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</si>
  <si>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</si>
  <si>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</si>
  <si>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</si>
  <si>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</si>
  <si>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</si>
  <si>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</si>
  <si>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</si>
  <si>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</si>
  <si>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</si>
  <si>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</si>
  <si>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</si>
  <si>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</si>
  <si>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</si>
  <si>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</si>
  <si>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</si>
  <si>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</si>
  <si>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</si>
  <si>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</si>
  <si>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</si>
  <si>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</si>
  <si>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</si>
  <si>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</si>
  <si>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</si>
  <si>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</si>
  <si>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</si>
  <si>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</si>
  <si>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</si>
  <si>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</si>
  <si>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</si>
  <si>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</si>
  <si>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</si>
  <si>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</si>
  <si>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</si>
  <si>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</si>
  <si>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</si>
  <si>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</si>
  <si>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</si>
  <si>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</si>
  <si>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</si>
  <si>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</si>
  <si>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</si>
  <si>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</si>
  <si>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</si>
  <si>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</si>
  <si>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</si>
  <si>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</si>
  <si>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</si>
  <si>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</si>
  <si>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</si>
  <si>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</si>
  <si>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</si>
  <si>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</si>
  <si>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</si>
  <si>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</si>
  <si>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</si>
  <si>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</si>
  <si>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</si>
  <si>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</si>
  <si>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</si>
  <si>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</si>
  <si>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</si>
  <si>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</si>
  <si>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</si>
  <si>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</si>
  <si>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</si>
  <si>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</si>
  <si>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</si>
  <si>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</si>
  <si>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</si>
  <si>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</si>
  <si>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</si>
  <si>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</si>
  <si>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</si>
  <si>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</si>
  <si>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</si>
  <si>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</si>
  <si>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</si>
  <si>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</si>
  <si>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</si>
  <si>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</si>
  <si>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</si>
  <si>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</si>
  <si>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</si>
  <si>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</si>
  <si>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</si>
  <si>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</si>
  <si>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</si>
  <si>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</si>
  <si>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</si>
  <si>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</si>
  <si>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</si>
  <si>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</si>
  <si>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</si>
  <si>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</si>
  <si>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</si>
  <si>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</si>
  <si>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</si>
  <si>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</si>
  <si>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</si>
  <si>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</si>
  <si>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</si>
  <si>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</si>
  <si>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</si>
  <si>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</si>
  <si>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</si>
  <si>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</si>
  <si>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</si>
  <si>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</si>
  <si>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</si>
  <si>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</si>
  <si>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</si>
  <si>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</si>
  <si>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</si>
  <si>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</si>
  <si>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</si>
  <si>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</si>
  <si>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</si>
  <si>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</si>
  <si>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</si>
  <si>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</si>
  <si>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</si>
  <si>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</si>
  <si>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</si>
  <si>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</si>
  <si>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</si>
  <si>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</si>
  <si>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</si>
  <si>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</si>
  <si>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</si>
  <si>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</si>
  <si>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</si>
  <si>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</si>
  <si>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</si>
  <si>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</si>
  <si>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</si>
  <si>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</si>
  <si>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</si>
  <si>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</si>
  <si>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</si>
  <si>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</si>
  <si>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</si>
  <si>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</si>
  <si>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</si>
  <si>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</si>
  <si>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</si>
  <si>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</si>
  <si>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</si>
  <si>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</si>
  <si>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</si>
  <si>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</si>
  <si>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</si>
  <si>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</si>
  <si>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</si>
  <si>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</si>
  <si>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</si>
  <si>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</si>
  <si>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</si>
  <si>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</si>
  <si>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</si>
  <si>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</si>
  <si>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</si>
  <si>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</si>
  <si>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</si>
  <si>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</si>
  <si>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</si>
  <si>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</si>
  <si>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</si>
  <si>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</si>
  <si>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</si>
  <si>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</si>
  <si>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</si>
  <si>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</si>
  <si>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</si>
  <si>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</si>
  <si>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</si>
  <si>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</si>
  <si>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</si>
  <si>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</si>
  <si>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</si>
  <si>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</si>
  <si>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</si>
  <si>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</si>
  <si>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</si>
  <si>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</si>
  <si>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</si>
  <si>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</si>
  <si>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</si>
  <si>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</si>
  <si>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</si>
  <si>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</si>
  <si>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</si>
  <si>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</si>
  <si>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</si>
  <si>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</si>
  <si>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</si>
  <si>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</si>
  <si>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</si>
  <si>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</si>
  <si>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</si>
  <si>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</si>
  <si>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</si>
  <si>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</si>
  <si>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</si>
  <si>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</si>
  <si>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</si>
  <si>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</si>
  <si>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</si>
  <si>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</si>
  <si>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</si>
  <si>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</si>
  <si>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</si>
  <si>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</si>
  <si>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</si>
  <si>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</si>
  <si>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</si>
  <si>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</si>
  <si>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</si>
  <si>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</si>
  <si>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</si>
  <si>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</si>
  <si>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</si>
  <si>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</si>
  <si>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</si>
  <si>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</si>
  <si>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</si>
  <si>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</si>
  <si>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</si>
  <si>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</si>
  <si>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</si>
  <si>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</si>
  <si>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</si>
  <si>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</si>
  <si>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</si>
  <si>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</si>
  <si>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</si>
  <si>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</si>
  <si>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</si>
  <si>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</si>
  <si>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</si>
  <si>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</si>
  <si>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</si>
  <si>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</si>
  <si>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</si>
  <si>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</si>
  <si>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</si>
  <si>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</si>
  <si>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</si>
  <si>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</si>
  <si>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</si>
  <si>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</si>
  <si>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</si>
  <si>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</si>
  <si>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</si>
  <si>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</si>
  <si>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</si>
  <si>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</si>
  <si>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</si>
  <si>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</si>
  <si>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</si>
  <si>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</si>
  <si>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</si>
  <si>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</si>
  <si>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</si>
  <si>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</si>
  <si>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</si>
  <si>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</si>
  <si>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</si>
  <si>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</si>
  <si>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</si>
  <si>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</si>
  <si>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</si>
  <si>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</si>
  <si>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</si>
  <si>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</si>
  <si>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</si>
  <si>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</si>
  <si>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</si>
  <si>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</si>
  <si>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</si>
  <si>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</si>
  <si>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</si>
  <si>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</si>
  <si>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</si>
  <si>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</si>
  <si>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</si>
  <si>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</si>
  <si>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</si>
  <si>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</si>
  <si>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</si>
  <si>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</si>
  <si>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</si>
  <si>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</si>
  <si>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</si>
  <si>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</si>
  <si>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</si>
  <si>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</si>
  <si>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</si>
  <si>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</si>
  <si>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</si>
  <si>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</si>
  <si>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</si>
  <si>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</si>
  <si>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</si>
  <si>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</si>
  <si>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</si>
  <si>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</si>
  <si>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</si>
  <si>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</si>
  <si>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</si>
  <si>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</si>
  <si>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</si>
  <si>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</si>
  <si>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</si>
  <si>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</si>
  <si>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</si>
  <si>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</si>
  <si>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</si>
  <si>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</si>
  <si>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</si>
  <si>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</si>
  <si>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</si>
  <si>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</si>
  <si>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</si>
  <si>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</si>
  <si>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</si>
  <si>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</si>
  <si>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</si>
  <si>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</si>
  <si>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</si>
  <si>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</si>
  <si>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</si>
  <si>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</si>
  <si>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</si>
  <si>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</si>
  <si>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</si>
  <si>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</si>
  <si>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</si>
  <si>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</si>
  <si>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</si>
  <si>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</si>
  <si>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</si>
  <si>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</si>
  <si>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</si>
  <si>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</si>
  <si>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</si>
  <si>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</si>
  <si>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</si>
  <si>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</si>
  <si>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</si>
  <si>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</si>
  <si>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</si>
  <si>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</si>
  <si>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</si>
  <si>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</si>
  <si>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</si>
  <si>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</si>
  <si>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</si>
  <si>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</si>
  <si>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</si>
  <si>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</si>
  <si>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</si>
  <si>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</si>
  <si>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</si>
  <si>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</si>
  <si>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</si>
  <si>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</si>
  <si>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</si>
  <si>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</si>
  <si>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</si>
  <si>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</si>
  <si>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</si>
  <si>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</si>
  <si>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</si>
  <si>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</si>
  <si>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</si>
  <si>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</si>
  <si>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</si>
  <si>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</si>
  <si>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</si>
  <si>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</si>
  <si>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</si>
  <si>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</si>
  <si>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</si>
  <si>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</si>
  <si>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</si>
  <si>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</si>
  <si>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</si>
  <si>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</si>
  <si>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</si>
  <si>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</si>
  <si>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</si>
  <si>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</si>
  <si>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</si>
  <si>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</si>
  <si>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</si>
  <si>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</si>
  <si>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</si>
  <si>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</si>
  <si>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</si>
  <si>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</si>
  <si>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</si>
  <si>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</si>
  <si>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</si>
  <si>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</si>
  <si>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</si>
  <si>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</si>
  <si>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</si>
  <si>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</si>
  <si>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</si>
  <si>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</si>
  <si>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</si>
  <si>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</si>
  <si>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</si>
  <si>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</si>
  <si>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</si>
  <si>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</si>
  <si>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</si>
  <si>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</si>
  <si>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</si>
  <si>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</si>
  <si>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</si>
  <si>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</si>
  <si>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</si>
  <si>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</si>
  <si>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</si>
  <si>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</si>
  <si>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</si>
  <si>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</si>
  <si>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</si>
  <si>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</si>
  <si>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</si>
  <si>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</si>
  <si>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</si>
  <si>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</si>
  <si>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</si>
  <si>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</si>
  <si>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</si>
  <si>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</si>
  <si>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</si>
  <si>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</si>
  <si>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</si>
  <si>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</si>
  <si>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</si>
  <si>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</si>
  <si>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</si>
  <si>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</si>
  <si>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</si>
  <si>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</si>
  <si>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</si>
  <si>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</si>
  <si>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</si>
  <si>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</si>
  <si>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</si>
  <si>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</si>
  <si>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</si>
  <si>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</si>
  <si>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</si>
  <si>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</si>
  <si>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</si>
  <si>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</si>
  <si>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</si>
  <si>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</si>
  <si>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</si>
  <si>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</si>
  <si>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</si>
  <si>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</si>
  <si>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</si>
  <si>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</si>
  <si>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</si>
  <si>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</si>
  <si>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</si>
  <si>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</si>
  <si>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</si>
  <si>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</si>
  <si>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</si>
  <si>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</si>
  <si>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</si>
  <si>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</si>
  <si>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</si>
  <si>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</si>
  <si>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</si>
  <si>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</si>
  <si>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</si>
  <si>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</si>
  <si>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</si>
  <si>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</si>
  <si>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</si>
  <si>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</si>
  <si>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</si>
  <si>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</si>
  <si>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</si>
  <si>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BPCE SFH</t>
  </si>
  <si>
    <t>http://www.groupebpce.fr/Investisseur/Dette/BPCE-SFH</t>
  </si>
  <si>
    <t>Y</t>
  </si>
  <si>
    <t>http://www.ecbc.eu/framework/90/Obligations_à_l%27Habitat_-_OH</t>
  </si>
  <si>
    <t xml:space="preserve">http://www.ecbc.eu/framework/90/Obligations_%C3%A0_l%27Habitat_-_OH </t>
  </si>
  <si>
    <t>Bretagne</t>
  </si>
  <si>
    <t>Corse</t>
  </si>
  <si>
    <t>Provence-Alpes-Côte d'Azur</t>
  </si>
  <si>
    <t>other</t>
  </si>
  <si>
    <t>No data</t>
  </si>
  <si>
    <t>0-200k€</t>
  </si>
  <si>
    <t>200-400k€</t>
  </si>
  <si>
    <t>400-600k€</t>
  </si>
  <si>
    <t>600-800k€</t>
  </si>
  <si>
    <t>800-1M€</t>
  </si>
  <si>
    <t>&gt;1M€</t>
  </si>
  <si>
    <t>For Rating Agencies supervosory</t>
  </si>
  <si>
    <t>For Legal supervosory</t>
  </si>
  <si>
    <t>Expected Upon Prepayments (mn)</t>
  </si>
  <si>
    <t>BPCE Home Loan SFH</t>
  </si>
  <si>
    <t>% Total Expected Upon Prepayments</t>
  </si>
  <si>
    <t>Initial Maturity  (mn)</t>
  </si>
  <si>
    <t>Extended Maturity (mn)</t>
  </si>
  <si>
    <t xml:space="preserve">% Total Initial Maturity </t>
  </si>
  <si>
    <t>% Total Extended Maturity</t>
  </si>
  <si>
    <t>ND</t>
  </si>
  <si>
    <t xml:space="preserve">Contractual maturities are calculated assuming a zero prepayment scenario on the cover pool assets. 
Expected maturities are calculated with an historical prepayment rate observed since 2011 (creation of BPCE SFH) and updated at the beginning of each year (7,36% for year 2016). </t>
  </si>
  <si>
    <t>Interest rates are fixed or floating or capped (other)</t>
  </si>
  <si>
    <t>The original property value is determined at the loan origination date. It is the purchase price mentioned in the property purchase agreement of the loan.</t>
  </si>
  <si>
    <t>The Notes issued under the Programme may be Fixed Rate Notes, Floating Rate Notes, Index Linked Notes or Zero Coupon Notes. Each Series of Notes will be denominated in any Specified Currency and may be Dual Currency Notes (see "Terms and Conditions of the French law Notes").
The proceeds from the issuance of the Notes under the Programme will be used by the Issuer to fund Borrower Loans to be made available to the Borrowers under the Credit Facility. The terms and conditions regarding the calculation and the payment of principal and interest under a Borrower Loan shall mirror the equivalent terms and conditions of the Notes funding such Borrower Loan.
The Issuer is therefore not exposed to any risk of an interest rate mismatch arising between the payments received on the Borrower Loans and the payments to be made under the Notes. As a consequence, in the absence of any Hedging Trigger Event the Issuer will have no obligation to hedge any interest rate risk.
The determination of the interest rate of each Series of Notes, as specified in each applicable Final Terms, shall be made by the Issuer regardless of the interest rate conditions applicable, as the case may be, to such Collateral Security Assets.
Before a Hedging Trigger Event occurs, the Borrowers retain any interest rate risk linked to the mismatch between the Collateral Security Assets and the Borrower Loan. Thus until the occurrence of such Hedging Trigger Event, the Borrowers will hedge this interest rate risks according to their usual and current strategies and practices.
Furthermore, before a Hedging Trigger Event occurs, and in order to enhance investors’ protection and reduce interest rate risk and maturity mismatch upon collateral enforcement, BPCE shall comply with the hedging management guidelines (as described in “The Hedging Letter”). BPCE will ensure on each Asset Cover Test Date that:
     1. The amount of interest to be received under the Collateral Security Assets shall exceed the amount of interest to be paid under the Notes; and
     2. The difference between the weighted average life of the Collateral Security Assets and the weighted average life of the outstanding Notes shall not exceed 18 months.</t>
  </si>
  <si>
    <t>Any non-performing loan is excluded from the cover pool.</t>
  </si>
  <si>
    <t xml:space="preserve">
The Borrower Loan and the Notes funding such Borrower Loan may be denominated in different
currencies.
In order to hedge the risk resulting from that currency mismatch, under the Hedging Approved From
Letter, BPCE SFH has undertaken, and BPCE (acting in capacity as Administrative Agent and
Management and Recovery Agent), has acknowledged and agreed, that if, on any proposed Utilisation
Date, the relevant Borrower Loans and the corresponding Notes are denominated in different
currencies, BPCE SFH shall enter into the necessary currency hedging transaction(s) with an Eligible
Hedging Provider, on or before the issuance of the relevant Notes and granting of the relevant
Borrower Loan (the Pre-Enforcement Currency Hedging Transaction(s)). Pursuant to the Credit
Facility and Collateral Framework Agreement, BPCE SFH has undertaken in favour of the Borrowers
to use commercially reasonable efforts for that purpose, provided that if BPCE SFH does not find any
such Eligible Hedging Provider agreeing to enter into such Pre-Enforcement Currency Hedging
Transaction(s), the corresponding Notes shall not be issued and the relevant Borrower Loan shall not be
made available by BPCE SFH to the relevant Borrower.</t>
  </si>
  <si>
    <t>The cover pool includes residential home loans financing  (i) the Construction or the acquisition of a residential real estate property, or (ii) the acquisition of land for Construction of a residential real estate property, or (iii) the Construction or extension or renovation of a residential real estate property, or (iv) debt consolidation of loans including only the three categories as described in (i), (ii), (iii) above. All the real estate properties are located in France. 
The loans are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t>
  </si>
  <si>
    <t xml:space="preserve">The actual OC is the last overcollateralization ratio certified by the specific controller of BPCE SFH. It is the ratio between the adjusted total assets amount and the covered bond outstanding principal amount. </t>
  </si>
  <si>
    <t>The minimum legal level of overcollateralization under French law is set at 105%. The ratio is calculated under a quarterly basis and sent to the French Regulator with the certification of the specific controller.</t>
  </si>
  <si>
    <t>Equals the minimum legal level of overcollateralization.</t>
  </si>
  <si>
    <t xml:space="preserve">The unindexed LTV is the ratio between the current outstanding of all the loans granted for a residential asset and the valuation of this property at the origination date. 
The indexed LTV is the ratio between the current outstanding of all the loans granted for a residential asset and the indexed current valuation of this property. </t>
  </si>
  <si>
    <t xml:space="preserve">The indexed property value is calculated with a re-evaluation method using the index published by PARIS NOTAIRES SERVICES et PERVAL </t>
  </si>
  <si>
    <t xml:space="preserve">The LTVs of the cover pool are calculated on a monthly basis.
The index are updated twice a year. The re-evaluation method is certified annually by the specific controller and the report is published on BPCE SFH website. </t>
  </si>
  <si>
    <t>Below A-</t>
  </si>
  <si>
    <t>A+ to A-</t>
  </si>
  <si>
    <t>AAA to AA-</t>
  </si>
  <si>
    <t>WAL</t>
  </si>
  <si>
    <t>Outstanding</t>
  </si>
  <si>
    <t>Substitution assets</t>
  </si>
  <si>
    <t>3.6</t>
  </si>
  <si>
    <t>% liquidity support / covered bonds</t>
  </si>
  <si>
    <t>comments</t>
  </si>
  <si>
    <t>Liquidity support</t>
  </si>
  <si>
    <t>% liquid assets / covered bonds</t>
  </si>
  <si>
    <t>Total liquid assets</t>
  </si>
  <si>
    <t>ECB eligible</t>
  </si>
  <si>
    <t>Substitute assets</t>
  </si>
  <si>
    <t>ECB eligible public exposures</t>
  </si>
  <si>
    <t>ECB eligible external ABS</t>
  </si>
  <si>
    <t>ECB eligible internal ABS</t>
  </si>
  <si>
    <t>nominal</t>
  </si>
  <si>
    <t>Liquid assets</t>
  </si>
  <si>
    <t>3.5</t>
  </si>
  <si>
    <t xml:space="preserve"> </t>
  </si>
  <si>
    <t>External</t>
  </si>
  <si>
    <t>Internal</t>
  </si>
  <si>
    <t>The Borrower Loan and the Notes funding such Borrower Loan may be denominated in different
currencies.
In order to hedge the risk resulting from that currency mismatch, under the Hedging Approved From
Letter, BPCE SFH has undertaken, and BPCE (acting in capacity as Administrative Agent and
Management and Recovery Agent), has acknowledged and agreed, that if, on any proposed Utilisation
Date, the relevant Borrower Loans and the corresponding Notes are denominated in different
currencies, BPCE SFH shall enter into the necessary currency hedging transaction(s) with an Eligible
Hedging Provider, on or before the issuance of the relevant Notes and granting of the relevant
Borrower Loan (the Pre-Enforcement Currency Hedging Transaction(s)). Pursuant to the Credit
Facility and Collateral Framework Agreement, BPCE SFH has undertaken in favour of the Borrowers
to use commercially reasonable efforts for that purpose, provided that if BPCE SFH does not find any
such Eligible Hedging Provider agreeing to enter into such Pre-Enforcement Currency Hedging
Transaction(s), the corresponding Notes shall not be issued and the relevant Borrower Loan shall not be
made available by BPCE SFH to the relevant Borrower.</t>
  </si>
  <si>
    <t>Currency risk</t>
  </si>
  <si>
    <t xml:space="preserve">The Notes issued under the Programme may be Fixed Rate Notes, Floating Rate Notes, Index Linked Notes or Zero Coupon Notes. Each Series of Notes will be denominated in any Specified Currency and may be Dual Currency Notes (see "Terms and Conditions of the French law Notes").
The proceeds from the issuance of the Notes under the Programme will be used by the Issuer to fund Borrower Loans to be made available to the Borrowers under the Credit Facility. The terms and conditions regarding the calculation and the payment of principal and interest under a Borrower Loan shall mirror the equivalent terms and conditions of the Notes funding such Borrower Loan.
The Issuer is therefore not exposed to any risk of an interest rate mismatch arising between the payments received on the Borrower Loans and the payments to be made under the Notes. As a consequence, in the absence of any Hedging Trigger Event the Issuer will have no obligation to hedge any interest rate risk.
The determination of the interest rate of each Series of Notes, as specified in each applicable Final Terms, shall be made by the Issuer regardless of the interest rate conditions applicable, as the case may be, to such Collateral Security Assets.
Before a Hedging Trigger Event occurs, the Borrowers retain any interest rate risk linked to the mismatch between the Collateral Security Assets and the Borrower Loan. Thus until the occurrence of such Hedging Trigger Event, the Borrowers will hedge this interest rate risks according to their usual and current strategies and practices.
Furthermore, before a Hedging Trigger Event occurs, and in order to enhance investors’ protection and reduce interest rate risk and maturity mismatch upon collateral enforcement, BPCE shall comply with the hedging management guidelines (as described in “The Hedging Letter”). BPCE will ensure on each Asset Cover Test Date that:
     1. The amount of interest to be received under the Collateral Security Assets shall exceed the amount of interest to be paid under the Notes; and
     2. The difference between the weighted average life of the Collateral Security Assets and the weighted average life of the outstanding Notes shall not exceed 18 months.
</t>
  </si>
  <si>
    <t>strategy, limits, counterparties etc (if applicable)</t>
  </si>
  <si>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</si>
  <si>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</si>
  <si>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</si>
  <si>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</si>
  <si>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</si>
  <si>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</si>
  <si>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</si>
  <si>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</si>
  <si>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</si>
  <si>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</si>
  <si>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</si>
  <si>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</si>
  <si>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0 - 1 Y (years)</t>
  </si>
  <si>
    <t>Expected maturity structure of cover pool and covered bonds</t>
  </si>
  <si>
    <t>3.2</t>
  </si>
  <si>
    <t>WAL of covered bonds</t>
  </si>
  <si>
    <t>WAL of cover pool</t>
  </si>
  <si>
    <t>explanations (CPR rate used etc)</t>
  </si>
  <si>
    <t>Contractual</t>
  </si>
  <si>
    <t>Expected</t>
  </si>
  <si>
    <t>WAL (weighted average life) of cover pool and covered bonds</t>
  </si>
  <si>
    <t>3.1</t>
  </si>
  <si>
    <t>ALM OF THE COVERED BOND ISSUER</t>
  </si>
  <si>
    <t>Compliance with the whole article  129 CRR</t>
  </si>
  <si>
    <t>2.7</t>
  </si>
  <si>
    <r>
      <t xml:space="preserve">(iv)  Percentage of loans more than ninety days past due : </t>
    </r>
    <r>
      <rPr>
        <i/>
        <sz val="10"/>
        <rFont val="Arial"/>
        <family val="2"/>
      </rPr>
      <t xml:space="preserve">please refer to section 4.1 (residential) and 5.1 (public sector) </t>
    </r>
  </si>
  <si>
    <r>
      <t>(iii)  Maturity structure of cover assets and covered bonds :</t>
    </r>
    <r>
      <rPr>
        <i/>
        <sz val="10"/>
        <rFont val="Arial"/>
        <family val="2"/>
      </rPr>
      <t xml:space="preserve"> please refer to  section 3.1, 3.2 and 3.3 </t>
    </r>
  </si>
  <si>
    <t>CB interest rate and currency : section 6.1 and 6.2</t>
  </si>
  <si>
    <t>assets interest rate and currency : section 4.10 (residential), 5.5 and 5.6 (public sector)</t>
  </si>
  <si>
    <t xml:space="preserve">hedging policy : section 3.4 </t>
  </si>
  <si>
    <t xml:space="preserve">       Interest rate and currency risks </t>
  </si>
  <si>
    <t xml:space="preserve">       Loan size : section 4.12 (residential) and 5.8 (public sector)  </t>
  </si>
  <si>
    <t xml:space="preserve">       Type of cover assets : section 2.2</t>
  </si>
  <si>
    <r>
      <t xml:space="preserve">(ii)   Geographical distribution : </t>
    </r>
    <r>
      <rPr>
        <i/>
        <sz val="10"/>
        <rFont val="Arial"/>
        <family val="2"/>
      </rPr>
      <t>please refer to section 4.3 (residential), 5.2 , 5.3 and 5.4 (public sector)</t>
    </r>
  </si>
  <si>
    <r>
      <t xml:space="preserve">(i)    Value of the cover pool and outstanding covered bonds : </t>
    </r>
    <r>
      <rPr>
        <i/>
        <sz val="10"/>
        <rFont val="Arial"/>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</si>
  <si>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</si>
  <si>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</si>
  <si>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</si>
  <si>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</si>
  <si>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</si>
  <si>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</si>
  <si>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</si>
  <si>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</si>
  <si>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t>
  </si>
  <si>
    <t>Equity</t>
  </si>
  <si>
    <t>LIABILITIES</t>
  </si>
  <si>
    <t>Liabilities of the covered bond issuer</t>
  </si>
  <si>
    <t>2.5</t>
  </si>
  <si>
    <t>Stable</t>
  </si>
  <si>
    <t>AAA</t>
  </si>
  <si>
    <t>S&amp;P</t>
  </si>
  <si>
    <t>Aaa</t>
  </si>
  <si>
    <t>Moody's</t>
  </si>
  <si>
    <t>Fitch</t>
  </si>
  <si>
    <t>Covered bonds rating</t>
  </si>
  <si>
    <t>Outlook</t>
  </si>
  <si>
    <t>Rating Watch</t>
  </si>
  <si>
    <t>Rating</t>
  </si>
  <si>
    <t>Covered bonds ratings</t>
  </si>
  <si>
    <t>2.4</t>
  </si>
  <si>
    <t>Contractual (ACT)</t>
  </si>
  <si>
    <t>Legal ("coverage ratio")</t>
  </si>
  <si>
    <t>current (%)</t>
  </si>
  <si>
    <t>minimum (%)</t>
  </si>
  <si>
    <t>Overcollateralisation ratios</t>
  </si>
  <si>
    <t>2.3</t>
  </si>
  <si>
    <t>Residential assets</t>
  </si>
  <si>
    <t>Commercial assets</t>
  </si>
  <si>
    <t>Public sector exposures</t>
  </si>
  <si>
    <t>Cover pool</t>
  </si>
  <si>
    <t>to central bank repo-operations</t>
  </si>
  <si>
    <t>outstanding</t>
  </si>
  <si>
    <t>of which eligible</t>
  </si>
  <si>
    <t>Covered bonds and cover pool</t>
  </si>
  <si>
    <t>2.2</t>
  </si>
  <si>
    <t>CRD compliant (Y / N) ?</t>
  </si>
  <si>
    <t>UCITS compliant (Y / N) ?</t>
  </si>
  <si>
    <t>Information on the legal framework (link)</t>
  </si>
  <si>
    <t>http://www.bpce.fr/communication-financiere/dette/bpce-sfh</t>
  </si>
  <si>
    <t>Financial information (link)</t>
  </si>
  <si>
    <t>FRANCE</t>
  </si>
  <si>
    <t>Country in which the issuer is based</t>
  </si>
  <si>
    <t>Name of the covered bond issuer</t>
  </si>
  <si>
    <t>Covered bond issuer</t>
  </si>
  <si>
    <t>2.1</t>
  </si>
  <si>
    <t>COVERED BOND ISSUER OVERVIEW</t>
  </si>
  <si>
    <t>as of</t>
  </si>
  <si>
    <t xml:space="preserve"> Core tier 1 ratio (%) (group parent company)</t>
  </si>
  <si>
    <t>1.4</t>
  </si>
  <si>
    <t>NA</t>
  </si>
  <si>
    <t>Covered bond issuer rating (senior unsecured)</t>
  </si>
  <si>
    <t>Rating watch</t>
  </si>
  <si>
    <t>1.3</t>
  </si>
  <si>
    <t>Senior unsecured rating (group parent company)</t>
  </si>
  <si>
    <t>1.2</t>
  </si>
  <si>
    <t>http://www.bpce.fr/communication-financiere</t>
  </si>
  <si>
    <t>Group consolidated financial information (link)</t>
  </si>
  <si>
    <t>BPCE</t>
  </si>
  <si>
    <t>Group parent company</t>
  </si>
  <si>
    <t>Group</t>
  </si>
  <si>
    <t>1.1</t>
  </si>
  <si>
    <t>GROUP LEVEL  INFORMATION AND SENIOR UNSECURED RATINGS</t>
  </si>
  <si>
    <t>(dd/mm/yyyy)</t>
  </si>
  <si>
    <t xml:space="preserve">Reporting date </t>
  </si>
  <si>
    <t xml:space="preserve">CB ISSUER </t>
  </si>
  <si>
    <t>FRENCH NATIONAL COVERED BOND LABEL REPORTING TEMPLATE</t>
  </si>
  <si>
    <t>etc…</t>
  </si>
  <si>
    <t>RMBS 3</t>
  </si>
  <si>
    <t>RMBS 2</t>
  </si>
  <si>
    <t>RMBS 1</t>
  </si>
  <si>
    <t>Originator(s)</t>
  </si>
  <si>
    <t>Main country (assets)</t>
  </si>
  <si>
    <t>Year of last issuance</t>
  </si>
  <si>
    <t>Outstanding balance</t>
  </si>
  <si>
    <t>ISIN</t>
  </si>
  <si>
    <t>Name</t>
  </si>
  <si>
    <t>External RMBS DETAILS</t>
  </si>
  <si>
    <t>% credit enhancement</t>
  </si>
  <si>
    <t>% reserve fund</t>
  </si>
  <si>
    <t>% subordination</t>
  </si>
  <si>
    <t>Internal RMBS DETAILS</t>
  </si>
  <si>
    <t>Residential MBS</t>
  </si>
  <si>
    <t>4.13</t>
  </si>
  <si>
    <t xml:space="preserve">TOTAL </t>
  </si>
  <si>
    <t>% of total cover pool (outstanding)</t>
  </si>
  <si>
    <t xml:space="preserve">Outstanding </t>
  </si>
  <si>
    <t xml:space="preserve">Number of loans </t>
  </si>
  <si>
    <t xml:space="preserve">Residential </t>
  </si>
  <si>
    <t>10 largest exposures (%)</t>
  </si>
  <si>
    <t>5 largest exposures (%)</t>
  </si>
  <si>
    <t>% of total
cover pool</t>
  </si>
  <si>
    <t>Average outstanding balance (€)</t>
  </si>
  <si>
    <t>Number of loans</t>
  </si>
  <si>
    <t>Granularity and large exposures (excluding external MBS)</t>
  </si>
  <si>
    <t>4.12</t>
  </si>
  <si>
    <t>Real estate company</t>
  </si>
  <si>
    <t>Other non-working</t>
  </si>
  <si>
    <t>Retired / Pensioner</t>
  </si>
  <si>
    <t>Self employed</t>
  </si>
  <si>
    <t>Civil servants</t>
  </si>
  <si>
    <t>Employees</t>
  </si>
  <si>
    <t>%</t>
  </si>
  <si>
    <t>Borrowers (excluding external MBS)</t>
  </si>
  <si>
    <t>4.11</t>
  </si>
  <si>
    <t>Mixed (1y+)</t>
  </si>
  <si>
    <t>Floating (1y or less)</t>
  </si>
  <si>
    <t>Capped for life</t>
  </si>
  <si>
    <t>Fixed for life</t>
  </si>
  <si>
    <t>Interest rate type (excluding external MBS)</t>
  </si>
  <si>
    <t>4.10</t>
  </si>
  <si>
    <t>Bullet</t>
  </si>
  <si>
    <t>Partial bullet</t>
  </si>
  <si>
    <t>Principal amortisation (excluding external MBS)</t>
  </si>
  <si>
    <t>4.9</t>
  </si>
  <si>
    <t>Second home</t>
  </si>
  <si>
    <t>Loan purpose (excluding external MBS)</t>
  </si>
  <si>
    <t>4.8</t>
  </si>
  <si>
    <t>&gt; 60</t>
  </si>
  <si>
    <t>36 - 60</t>
  </si>
  <si>
    <t>24 - 36</t>
  </si>
  <si>
    <t>12 - 24</t>
  </si>
  <si>
    <t>&lt; 12</t>
  </si>
  <si>
    <t>Months</t>
  </si>
  <si>
    <t>Seasoning (excluding external MBS)</t>
  </si>
  <si>
    <t>4.7</t>
  </si>
  <si>
    <t>total guarantees</t>
  </si>
  <si>
    <t>other (if applicable)</t>
  </si>
  <si>
    <t>PARNASSE</t>
  </si>
  <si>
    <t>CEGC</t>
  </si>
  <si>
    <t>Crédit Logement</t>
  </si>
  <si>
    <t>guaranteed</t>
  </si>
  <si>
    <t>Total 1st lien mortgages</t>
  </si>
  <si>
    <t>1st lien mortgage without state guaranty</t>
  </si>
  <si>
    <t>1st lien mortgage with state guaranty</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</si>
  <si>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</si>
  <si>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</si>
  <si>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</si>
  <si>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</si>
  <si>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</si>
  <si>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</si>
  <si>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</si>
  <si>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</si>
  <si>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</si>
  <si>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</si>
  <si>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</si>
  <si>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</si>
  <si>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</si>
  <si>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</si>
  <si>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</si>
  <si>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</si>
  <si>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</si>
  <si>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</si>
  <si>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</si>
  <si>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</si>
  <si>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</si>
  <si>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</si>
  <si>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</si>
  <si>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</si>
  <si>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assets (excluding external MBS)</t>
  </si>
  <si>
    <t>4.3</t>
  </si>
  <si>
    <t>EU</t>
  </si>
  <si>
    <t>Zone</t>
  </si>
  <si>
    <t>Arrears and defaulted loans outstanding (including external MBS)</t>
  </si>
  <si>
    <t>4.2</t>
  </si>
  <si>
    <t>&gt;3 months</t>
  </si>
  <si>
    <t>6+ (Defaulted)</t>
  </si>
  <si>
    <t>3-6 months</t>
  </si>
  <si>
    <t>2-3 months</t>
  </si>
  <si>
    <t>1-2 months</t>
  </si>
  <si>
    <t>0-1 months</t>
  </si>
  <si>
    <t>Arrears</t>
  </si>
  <si>
    <t>Current</t>
  </si>
  <si>
    <t>% of outstanding residential assets</t>
  </si>
  <si>
    <t>Arrears and defaulted loans outstanding (excluding external MBS)</t>
  </si>
  <si>
    <t>4.1</t>
  </si>
  <si>
    <t>RESIDENTIAL COVER POOL DATA</t>
  </si>
  <si>
    <t>ABS 3</t>
  </si>
  <si>
    <t>ABS 2</t>
  </si>
  <si>
    <t>ABS 1</t>
  </si>
  <si>
    <t>External ABS DETAILS</t>
  </si>
  <si>
    <t>Internal ABS DETAILS</t>
  </si>
  <si>
    <t>Public sector ABS</t>
  </si>
  <si>
    <t>5.9</t>
  </si>
  <si>
    <t>&gt;100M€</t>
  </si>
  <si>
    <t>50M-100M€</t>
  </si>
  <si>
    <t>10M-50M€</t>
  </si>
  <si>
    <t>5M-10M€</t>
  </si>
  <si>
    <t>1M-5M€</t>
  </si>
  <si>
    <t>500-1M€</t>
  </si>
  <si>
    <t>0-500k€</t>
  </si>
  <si>
    <t>5.82</t>
  </si>
  <si>
    <t>Number of exposures</t>
  </si>
  <si>
    <t>Granularity and large exposures</t>
  </si>
  <si>
    <t>5.8</t>
  </si>
  <si>
    <t>Principal amortisation</t>
  </si>
  <si>
    <t>5.7</t>
  </si>
  <si>
    <t>JPY</t>
  </si>
  <si>
    <t>USD</t>
  </si>
  <si>
    <t>Currency</t>
  </si>
  <si>
    <t>5.6</t>
  </si>
  <si>
    <t>Mixed</t>
  </si>
  <si>
    <t>Floating</t>
  </si>
  <si>
    <t>Interest rate</t>
  </si>
  <si>
    <t>5.5</t>
  </si>
  <si>
    <t>no data</t>
  </si>
  <si>
    <t>Pays de la Loire</t>
  </si>
  <si>
    <t>Ile-de-France</t>
  </si>
  <si>
    <t>Regional exposures</t>
  </si>
  <si>
    <t>5.4</t>
  </si>
  <si>
    <t>…………………</t>
  </si>
  <si>
    <t>other continents</t>
  </si>
  <si>
    <t>Asia</t>
  </si>
  <si>
    <t>other countries</t>
  </si>
  <si>
    <t>EUROPE</t>
  </si>
  <si>
    <t>ABS</t>
  </si>
  <si>
    <t>Securities</t>
  </si>
  <si>
    <t>Loans</t>
  </si>
  <si>
    <t>Geographical distribution and nature of the underlying operation</t>
  </si>
  <si>
    <t>5.3</t>
  </si>
  <si>
    <t>other continents………</t>
  </si>
  <si>
    <t>other countries Asia….</t>
  </si>
  <si>
    <t>other countries Europe….</t>
  </si>
  <si>
    <t>Other indirect public exposures</t>
  </si>
  <si>
    <t>Other direct public exposures</t>
  </si>
  <si>
    <t xml:space="preserve">Exposures garanteed by municipalities </t>
  </si>
  <si>
    <t xml:space="preserve">Exposures to municipalities </t>
  </si>
  <si>
    <t xml:space="preserve">Exposures garanteed by regions / departments / federal states </t>
  </si>
  <si>
    <t xml:space="preserve">Exposures to regions / departments / federal states </t>
  </si>
  <si>
    <t>Exposures garanteed by ECA</t>
  </si>
  <si>
    <t xml:space="preserve">Exposures garanteed by Sovereigns </t>
  </si>
  <si>
    <t xml:space="preserve">Exposures to Sovereigns </t>
  </si>
  <si>
    <t>Exposures to or garanteed by Supranational Institution</t>
  </si>
  <si>
    <t>Geographical distribution and type of Claim</t>
  </si>
  <si>
    <t>5.2</t>
  </si>
  <si>
    <t xml:space="preserve">&gt;3 months </t>
  </si>
  <si>
    <t>Defaulted (6+)</t>
  </si>
  <si>
    <t>% of outstanding public sector assets</t>
  </si>
  <si>
    <t>Arrears and defaulted loans outstanding</t>
  </si>
  <si>
    <t>5.1</t>
  </si>
  <si>
    <t>PUBLIC SECTOR COVER POOL DATA</t>
  </si>
  <si>
    <t>Reporting date</t>
  </si>
  <si>
    <t>CB ISSUER</t>
  </si>
  <si>
    <t>Sum</t>
  </si>
  <si>
    <t>Denominated in GBP</t>
  </si>
  <si>
    <t>Denominated in JPY</t>
  </si>
  <si>
    <t>Denominated in CHF</t>
  </si>
  <si>
    <t>Denominated in USD</t>
  </si>
  <si>
    <t>Denominated in €</t>
  </si>
  <si>
    <t>Private placement</t>
  </si>
  <si>
    <t>Public placement</t>
  </si>
  <si>
    <t>Issuance</t>
  </si>
  <si>
    <t>6.2</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</si>
  <si>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</si>
  <si>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</si>
  <si>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</si>
  <si>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</si>
  <si>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</si>
  <si>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</si>
  <si>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</si>
  <si>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</si>
  <si>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</si>
  <si>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</si>
  <si>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1"/>
        <color theme="1"/>
        <rFont val="Calibri"/>
        <family val="2"/>
        <scheme val="minor"/>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</si>
  <si>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</si>
  <si>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</si>
  <si>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</si>
  <si>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</si>
  <si>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</si>
  <si>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</si>
  <si>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</si>
  <si>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</si>
  <si>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</si>
  <si>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</si>
  <si>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</si>
  <si>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</si>
  <si>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</si>
  <si>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</si>
  <si>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</si>
  <si>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</si>
  <si>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</si>
  <si>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</si>
  <si>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</si>
  <si>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</si>
  <si>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Provide details on the nature of 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</si>
  <si>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</si>
  <si>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</si>
  <si>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</si>
  <si>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</si>
  <si>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</si>
  <si>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</si>
  <si>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</si>
  <si>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</si>
  <si>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</si>
  <si>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</si>
  <si>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</si>
  <si>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</si>
  <si>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</si>
  <si>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</si>
  <si>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</si>
  <si>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</si>
  <si>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</si>
  <si>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</si>
  <si>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</si>
  <si>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</si>
  <si>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</si>
  <si>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</si>
  <si>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regardless of the  guarantor's rating).</t>
  </si>
  <si>
    <t xml:space="preserve">guarantor with an LTV level below the 80% / 60% cap is entered for 100% of its outstanding amount </t>
  </si>
  <si>
    <t xml:space="preserve">of eligible assets are not taken into account in this calculation (e.g. a loan guaranteed by an eligible </t>
  </si>
  <si>
    <t xml:space="preserve">mortgage loans or of the financed property for guaranteed loans. The legal coverage ratio's weightings </t>
  </si>
  <si>
    <t xml:space="preserve">For residential loans, the eligible amounts are limited to 80% of the value of the pledged property for </t>
  </si>
  <si>
    <t>The eligible amounts only take into account assets which fulfill the legal eligibility criteria to the cover pool.</t>
  </si>
  <si>
    <t>The outstanding amount of eligible assets including replacement assets shall be filled in.</t>
  </si>
  <si>
    <t>"Of which assets eligible to CB refinancing"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</si>
  <si>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</si>
  <si>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</si>
  <si>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</si>
  <si>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</si>
  <si>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collateral of the notes or loans should be indicated instead of the amount of the guaranteed loans.</t>
  </si>
  <si>
    <t>framework) or mortgage promissory notes, the outstanding amount of the eligible assets pledged as</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</si>
  <si>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</si>
  <si>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</si>
  <si>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</si>
  <si>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</si>
  <si>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</si>
  <si>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</si>
  <si>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</si>
  <si>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</si>
  <si>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</si>
  <si>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</si>
  <si>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</si>
  <si>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</si>
  <si>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</si>
  <si>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</si>
  <si>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</si>
  <si>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</si>
  <si>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</si>
  <si>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 xml:space="preserve">The covered bonds issued by BPCE SFH are Hard and Soft bullet profiles. 
The contractual and the expected maturity are calculated according to the  legal final maturity for hard bullet bonds without any prepayment assumption. 
The contractual maturity is calculated according to the  legal final maturity  without any prepayment assumption for soft bullet bonds. 
The expected maturity is calculated according to the initial legal final maturity with an extension of 1 year for soft bullet bonds. </t>
  </si>
  <si>
    <t>CPR</t>
  </si>
  <si>
    <t>MENSUEL</t>
  </si>
  <si>
    <t>WAL without CPR</t>
  </si>
  <si>
    <t>WAL with CPR</t>
  </si>
  <si>
    <t>WA Interest Rate</t>
  </si>
  <si>
    <t>Period</t>
  </si>
  <si>
    <t>Date</t>
  </si>
  <si>
    <t>Capital à rembourser</t>
  </si>
  <si>
    <t>Intérêts à payer</t>
  </si>
  <si>
    <t>Capital restant dû</t>
  </si>
  <si>
    <t>Asset Behaviour</t>
  </si>
  <si>
    <t>Interest</t>
  </si>
  <si>
    <t>Amortization Simulated</t>
  </si>
  <si>
    <t>Date du reporting</t>
  </si>
  <si>
    <t>PASSIF GLOBAL 
(Fixe &amp; Variable)</t>
  </si>
  <si>
    <t>Outstanding principal</t>
  </si>
  <si>
    <t>Principal Paid</t>
  </si>
  <si>
    <t>Interest Paid</t>
  </si>
  <si>
    <t>O</t>
  </si>
  <si>
    <t>P</t>
  </si>
  <si>
    <t>I</t>
  </si>
  <si>
    <t>Date n</t>
  </si>
  <si>
    <t>Date n+1</t>
  </si>
  <si>
    <t>Date n+2</t>
  </si>
  <si>
    <t>Date n+3</t>
  </si>
  <si>
    <t>Date n+4</t>
  </si>
  <si>
    <t>Date n+5</t>
  </si>
  <si>
    <t>Date n+6</t>
  </si>
  <si>
    <t>Date n+7</t>
  </si>
  <si>
    <t>Date n+8</t>
  </si>
  <si>
    <t>Date n+9</t>
  </si>
  <si>
    <t>Date n+10</t>
  </si>
  <si>
    <t>Date n+11</t>
  </si>
  <si>
    <t>Date n+12</t>
  </si>
  <si>
    <t>Date n+13</t>
  </si>
  <si>
    <t>Date n+14</t>
  </si>
  <si>
    <t>Date n+15</t>
  </si>
  <si>
    <t>Date n+16</t>
  </si>
  <si>
    <t>Date n+17</t>
  </si>
  <si>
    <t>Date n+18</t>
  </si>
  <si>
    <t>Date n+19</t>
  </si>
  <si>
    <t>Date n+20</t>
  </si>
  <si>
    <t>Date n+21</t>
  </si>
  <si>
    <t>Date n+22</t>
  </si>
  <si>
    <t>Date n+23</t>
  </si>
  <si>
    <t>Date n+24</t>
  </si>
  <si>
    <t>Date n+25</t>
  </si>
  <si>
    <t>Date n+26</t>
  </si>
  <si>
    <t>Date n+27</t>
  </si>
  <si>
    <t>Date n+28</t>
  </si>
  <si>
    <t>Date n+29</t>
  </si>
  <si>
    <t>Date n+30</t>
  </si>
  <si>
    <t>Date n+31</t>
  </si>
  <si>
    <t>Date n+32</t>
  </si>
  <si>
    <t>Date n+33</t>
  </si>
  <si>
    <t>Date n+34</t>
  </si>
  <si>
    <t>Date n+35</t>
  </si>
  <si>
    <t>Date n+36</t>
  </si>
  <si>
    <t>Date n+37</t>
  </si>
  <si>
    <t>Date n+38</t>
  </si>
  <si>
    <t>Date n+39</t>
  </si>
  <si>
    <t>Date n+40</t>
  </si>
  <si>
    <t>Date n+41</t>
  </si>
  <si>
    <t>Date n+42</t>
  </si>
  <si>
    <t>Date n+43</t>
  </si>
  <si>
    <t>Date n+44</t>
  </si>
  <si>
    <t>Date n+45</t>
  </si>
  <si>
    <t>Date n+46</t>
  </si>
  <si>
    <t>Date n+47</t>
  </si>
  <si>
    <t>Date n+48</t>
  </si>
  <si>
    <t>Date n+49</t>
  </si>
  <si>
    <t>Date n+50</t>
  </si>
  <si>
    <t>Date n+51</t>
  </si>
  <si>
    <t>Date n+52</t>
  </si>
  <si>
    <t>Date n+53</t>
  </si>
  <si>
    <t>Date n+54</t>
  </si>
  <si>
    <t>Date n+55</t>
  </si>
  <si>
    <t>Date n+56</t>
  </si>
  <si>
    <t>Date n+57</t>
  </si>
  <si>
    <t>Date n+58</t>
  </si>
  <si>
    <t>Date n+59</t>
  </si>
  <si>
    <t>Date n+60</t>
  </si>
  <si>
    <t>Date n+61</t>
  </si>
  <si>
    <t>Date n+62</t>
  </si>
  <si>
    <t>Date n+63</t>
  </si>
  <si>
    <t>Date n+64</t>
  </si>
  <si>
    <t>Date n+65</t>
  </si>
  <si>
    <t>Date n+66</t>
  </si>
  <si>
    <t>Date n+67</t>
  </si>
  <si>
    <t>Date n+68</t>
  </si>
  <si>
    <t>Date n+69</t>
  </si>
  <si>
    <t>Date n+70</t>
  </si>
  <si>
    <t>Date n+71</t>
  </si>
  <si>
    <t>Date n+72</t>
  </si>
  <si>
    <t>Date n+73</t>
  </si>
  <si>
    <t>Date n+74</t>
  </si>
  <si>
    <t>Date n+75</t>
  </si>
  <si>
    <t>Date n+76</t>
  </si>
  <si>
    <t>Date n+77</t>
  </si>
  <si>
    <t>Date n+78</t>
  </si>
  <si>
    <t>Date n+79</t>
  </si>
  <si>
    <t>Date n+80</t>
  </si>
  <si>
    <t>Date n+81</t>
  </si>
  <si>
    <t>Date n+82</t>
  </si>
  <si>
    <t>Date n+83</t>
  </si>
  <si>
    <t>Date n+84</t>
  </si>
  <si>
    <t>Date n+85</t>
  </si>
  <si>
    <t>Date n+86</t>
  </si>
  <si>
    <t>Date n+87</t>
  </si>
  <si>
    <t>Date n+88</t>
  </si>
  <si>
    <t>Date n+89</t>
  </si>
  <si>
    <t>Date n+90</t>
  </si>
  <si>
    <t>Date n+91</t>
  </si>
  <si>
    <t>Date n+92</t>
  </si>
  <si>
    <t>Date n+93</t>
  </si>
  <si>
    <t>Date n+94</t>
  </si>
  <si>
    <t>Date n+95</t>
  </si>
  <si>
    <t>Date n+96</t>
  </si>
  <si>
    <t>Date n+97</t>
  </si>
  <si>
    <t>Date n+98</t>
  </si>
  <si>
    <t>Date n+99</t>
  </si>
  <si>
    <t>Date n+100</t>
  </si>
  <si>
    <t>Date n+101</t>
  </si>
  <si>
    <t>Date n+102</t>
  </si>
  <si>
    <t>Date n+103</t>
  </si>
  <si>
    <t>Date n+104</t>
  </si>
  <si>
    <t>Date n+105</t>
  </si>
  <si>
    <t>Date n+106</t>
  </si>
  <si>
    <t>Date n+107</t>
  </si>
  <si>
    <t>Date n+108</t>
  </si>
  <si>
    <t>Date n+109</t>
  </si>
  <si>
    <t>Date n+110</t>
  </si>
  <si>
    <t>Date n+111</t>
  </si>
  <si>
    <t>Date n+112</t>
  </si>
  <si>
    <t>Date n+113</t>
  </si>
  <si>
    <t>Date n+114</t>
  </si>
  <si>
    <t>Date n+115</t>
  </si>
  <si>
    <t>Date n+116</t>
  </si>
  <si>
    <t>Date n+117</t>
  </si>
  <si>
    <t>Date n+118</t>
  </si>
  <si>
    <t>Date n+119</t>
  </si>
  <si>
    <t>Date n+120</t>
  </si>
  <si>
    <t>Date n+121</t>
  </si>
  <si>
    <t>Date n+122</t>
  </si>
  <si>
    <t>Date n+123</t>
  </si>
  <si>
    <t>Date n+124</t>
  </si>
  <si>
    <t>Date n+125</t>
  </si>
  <si>
    <t>Date n+126</t>
  </si>
  <si>
    <t>Date n+127</t>
  </si>
  <si>
    <t>Date n+128</t>
  </si>
  <si>
    <t>Date n+129</t>
  </si>
  <si>
    <t>Date n+130</t>
  </si>
  <si>
    <t>Date n+131</t>
  </si>
  <si>
    <t>Date n+132</t>
  </si>
  <si>
    <t>Date n+133</t>
  </si>
  <si>
    <t>Date n+134</t>
  </si>
  <si>
    <t>Date n+135</t>
  </si>
  <si>
    <t>Date n+136</t>
  </si>
  <si>
    <t>Date n+137</t>
  </si>
  <si>
    <t>Date n+138</t>
  </si>
  <si>
    <t>Date n+139</t>
  </si>
  <si>
    <t>Date n+140</t>
  </si>
  <si>
    <t>Date n+141</t>
  </si>
  <si>
    <t>Date n+142</t>
  </si>
  <si>
    <t>Date n+143</t>
  </si>
  <si>
    <t>Date n+144</t>
  </si>
  <si>
    <t>Date n+145</t>
  </si>
  <si>
    <t>Date n+146</t>
  </si>
  <si>
    <t>Date n+147</t>
  </si>
  <si>
    <t>Date n+148</t>
  </si>
  <si>
    <t>Date n+149</t>
  </si>
  <si>
    <t>Date n+150</t>
  </si>
  <si>
    <t>Date n+151</t>
  </si>
  <si>
    <t>Date n+152</t>
  </si>
  <si>
    <t>Date n+153</t>
  </si>
  <si>
    <t>Date n+154</t>
  </si>
  <si>
    <t>Date n+155</t>
  </si>
  <si>
    <t>Date n+156</t>
  </si>
  <si>
    <t>Date n+157</t>
  </si>
  <si>
    <t>Date n+158</t>
  </si>
  <si>
    <t>Date n+159</t>
  </si>
  <si>
    <t>Date n+160</t>
  </si>
  <si>
    <t>Date n+161</t>
  </si>
  <si>
    <t>Date n+162</t>
  </si>
  <si>
    <t>Date n+163</t>
  </si>
  <si>
    <t>Date n+164</t>
  </si>
  <si>
    <t>Date n+165</t>
  </si>
  <si>
    <t>Date n+166</t>
  </si>
  <si>
    <t>Date n+167</t>
  </si>
  <si>
    <t>Date n+168</t>
  </si>
  <si>
    <t>Date n+169</t>
  </si>
  <si>
    <t>Date n+170</t>
  </si>
  <si>
    <t>Date n+171</t>
  </si>
  <si>
    <t>Date n+172</t>
  </si>
  <si>
    <t>Date n+173</t>
  </si>
  <si>
    <t>Date n+174</t>
  </si>
  <si>
    <t>Date n+175</t>
  </si>
  <si>
    <t>Date n+176</t>
  </si>
  <si>
    <t>Date n+177</t>
  </si>
  <si>
    <t>Date n+178</t>
  </si>
  <si>
    <t>Date n+179</t>
  </si>
  <si>
    <t>Date n+180</t>
  </si>
  <si>
    <t>Date n+181</t>
  </si>
  <si>
    <t>Date n+182</t>
  </si>
  <si>
    <t>Date n+183</t>
  </si>
  <si>
    <t>Date n+184</t>
  </si>
  <si>
    <t>Date n+185</t>
  </si>
  <si>
    <t>Date n+186</t>
  </si>
  <si>
    <t>Date n+187</t>
  </si>
  <si>
    <t>Date n+188</t>
  </si>
  <si>
    <t>Date n+189</t>
  </si>
  <si>
    <t>Date n+190</t>
  </si>
  <si>
    <t>Date n+191</t>
  </si>
  <si>
    <t>Date n+192</t>
  </si>
  <si>
    <t>Date n+193</t>
  </si>
  <si>
    <t>Date n+194</t>
  </si>
  <si>
    <t>Date n+195</t>
  </si>
  <si>
    <t>Date n+196</t>
  </si>
  <si>
    <t>Date n+197</t>
  </si>
  <si>
    <t>Date n+198</t>
  </si>
  <si>
    <t>Date n+199</t>
  </si>
  <si>
    <t>Date n+200</t>
  </si>
  <si>
    <t>Date n+201</t>
  </si>
  <si>
    <t>Date n+202</t>
  </si>
  <si>
    <t>Date n+203</t>
  </si>
  <si>
    <t>Date n+204</t>
  </si>
  <si>
    <t>Date n+205</t>
  </si>
  <si>
    <t>Date n+206</t>
  </si>
  <si>
    <t>Date n+207</t>
  </si>
  <si>
    <t>Date n+208</t>
  </si>
  <si>
    <t>Date n+209</t>
  </si>
  <si>
    <t>Date n+210</t>
  </si>
  <si>
    <t>Date n+211</t>
  </si>
  <si>
    <t>Date n+212</t>
  </si>
  <si>
    <t>Date n+213</t>
  </si>
  <si>
    <t>Date n+214</t>
  </si>
  <si>
    <t>Date n+215</t>
  </si>
  <si>
    <t>Date n+216</t>
  </si>
  <si>
    <t>Date n+217</t>
  </si>
  <si>
    <t>Date n+218</t>
  </si>
  <si>
    <t>Date n+219</t>
  </si>
  <si>
    <t>Date n+220</t>
  </si>
  <si>
    <t>Date n+221</t>
  </si>
  <si>
    <t>Date n+222</t>
  </si>
  <si>
    <t>Date n+223</t>
  </si>
  <si>
    <t>Date n+224</t>
  </si>
  <si>
    <t>Date n+225</t>
  </si>
  <si>
    <t>Date n+226</t>
  </si>
  <si>
    <t>Date n+227</t>
  </si>
  <si>
    <t>Date n+228</t>
  </si>
  <si>
    <t>Date n+229</t>
  </si>
  <si>
    <t>Date n+230</t>
  </si>
  <si>
    <t>Date n+231</t>
  </si>
  <si>
    <t>Date n+232</t>
  </si>
  <si>
    <t>Date n+233</t>
  </si>
  <si>
    <t>Date n+234</t>
  </si>
  <si>
    <t>Date n+235</t>
  </si>
  <si>
    <t>Date n+236</t>
  </si>
  <si>
    <t>Date n+237</t>
  </si>
  <si>
    <t>Date n+238</t>
  </si>
  <si>
    <t>Date n+239</t>
  </si>
  <si>
    <t>Date n+240</t>
  </si>
  <si>
    <t>Date n+241</t>
  </si>
  <si>
    <t>Date n+242</t>
  </si>
  <si>
    <t>Date n+243</t>
  </si>
  <si>
    <t>Date n+244</t>
  </si>
  <si>
    <t>Date n+245</t>
  </si>
  <si>
    <t>Date n+246</t>
  </si>
  <si>
    <t>Date n+247</t>
  </si>
  <si>
    <t>Date n+248</t>
  </si>
  <si>
    <t>Date n+249</t>
  </si>
  <si>
    <t>Date n+250</t>
  </si>
  <si>
    <t>Date n+251</t>
  </si>
  <si>
    <t>Date n+252</t>
  </si>
  <si>
    <t>Date n+253</t>
  </si>
  <si>
    <t>Date n+254</t>
  </si>
  <si>
    <t>Date n+255</t>
  </si>
  <si>
    <t>Date n+256</t>
  </si>
  <si>
    <t>Date n+257</t>
  </si>
  <si>
    <t>Date n+258</t>
  </si>
  <si>
    <t>Date n+259</t>
  </si>
  <si>
    <t>Date n+260</t>
  </si>
  <si>
    <t>Date n+261</t>
  </si>
  <si>
    <t>Date n+262</t>
  </si>
  <si>
    <t>Date n+263</t>
  </si>
  <si>
    <t>Date n+264</t>
  </si>
  <si>
    <t>Date n+265</t>
  </si>
  <si>
    <t>Date n+266</t>
  </si>
  <si>
    <t>Date n+267</t>
  </si>
  <si>
    <t>Date n+268</t>
  </si>
  <si>
    <t>Date n+269</t>
  </si>
  <si>
    <t>Date n+270</t>
  </si>
  <si>
    <t>Date n+271</t>
  </si>
  <si>
    <t>Date n+272</t>
  </si>
  <si>
    <t>Date n+273</t>
  </si>
  <si>
    <t>Date n+274</t>
  </si>
  <si>
    <t>Date n+275</t>
  </si>
  <si>
    <t>Date n+276</t>
  </si>
  <si>
    <t>Date n+277</t>
  </si>
  <si>
    <t>Date n+278</t>
  </si>
  <si>
    <t>Date n+279</t>
  </si>
  <si>
    <t>Date n+280</t>
  </si>
  <si>
    <t>Date n+281</t>
  </si>
  <si>
    <t>Date n+282</t>
  </si>
  <si>
    <t>Date n+283</t>
  </si>
  <si>
    <t>Date n+284</t>
  </si>
  <si>
    <t>Date n+285</t>
  </si>
  <si>
    <t>Date n+286</t>
  </si>
  <si>
    <t>Date n+287</t>
  </si>
  <si>
    <t>Date n+288</t>
  </si>
  <si>
    <t>Date n+289</t>
  </si>
  <si>
    <t>Date n+290</t>
  </si>
  <si>
    <t>Date n+291</t>
  </si>
  <si>
    <t>Date n+292</t>
  </si>
  <si>
    <t>Date n+293</t>
  </si>
  <si>
    <t>Date n+294</t>
  </si>
  <si>
    <t>Date n+295</t>
  </si>
  <si>
    <t>Date n+296</t>
  </si>
  <si>
    <t>Date n+297</t>
  </si>
  <si>
    <t>Date n+298</t>
  </si>
  <si>
    <t>Date n+299</t>
  </si>
  <si>
    <t>Date n+300</t>
  </si>
  <si>
    <t>Date n+301</t>
  </si>
  <si>
    <t>Date n+302</t>
  </si>
  <si>
    <t>Date n+303</t>
  </si>
  <si>
    <t>Date n+304</t>
  </si>
  <si>
    <t>Date n+305</t>
  </si>
  <si>
    <t>Date n+306</t>
  </si>
  <si>
    <t>Date n+307</t>
  </si>
  <si>
    <t>Date n+308</t>
  </si>
  <si>
    <t>Date n+309</t>
  </si>
  <si>
    <t>Date n+310</t>
  </si>
  <si>
    <t>Date n+311</t>
  </si>
  <si>
    <t>Date n+312</t>
  </si>
  <si>
    <t>Date n+313</t>
  </si>
  <si>
    <t>Date n+314</t>
  </si>
  <si>
    <t>Date n+315</t>
  </si>
  <si>
    <t>Date n+316</t>
  </si>
  <si>
    <t>Date n+317</t>
  </si>
  <si>
    <t>Date n+318</t>
  </si>
  <si>
    <t>Date n+319</t>
  </si>
  <si>
    <t>Date n+320</t>
  </si>
  <si>
    <t>Date n+321</t>
  </si>
  <si>
    <t>Date n+322</t>
  </si>
  <si>
    <t>Date n+323</t>
  </si>
  <si>
    <t>Date n+324</t>
  </si>
  <si>
    <t>Date n+325</t>
  </si>
  <si>
    <t>Date n+326</t>
  </si>
  <si>
    <t>Date n+327</t>
  </si>
  <si>
    <t>Date n+328</t>
  </si>
  <si>
    <t>Date n+329</t>
  </si>
  <si>
    <t>Date n+330</t>
  </si>
  <si>
    <t>Date n+331</t>
  </si>
  <si>
    <t>Date n+332</t>
  </si>
  <si>
    <t>Date n+333</t>
  </si>
  <si>
    <t>Date n+334</t>
  </si>
  <si>
    <t>Date n+335</t>
  </si>
  <si>
    <t>Date n+336</t>
  </si>
  <si>
    <t>Date n+337</t>
  </si>
  <si>
    <t>Date n+338</t>
  </si>
  <si>
    <t>Date n+339</t>
  </si>
  <si>
    <t>Date n+340</t>
  </si>
  <si>
    <t>Date n+341</t>
  </si>
  <si>
    <t>Date n+342</t>
  </si>
  <si>
    <t>Date n+343</t>
  </si>
  <si>
    <t>Date n+344</t>
  </si>
  <si>
    <t>Date n+345</t>
  </si>
  <si>
    <t>Date n+346</t>
  </si>
  <si>
    <t>Date n+347</t>
  </si>
  <si>
    <t>Date n+348</t>
  </si>
  <si>
    <t>Date n+349</t>
  </si>
  <si>
    <t>Date n+350</t>
  </si>
  <si>
    <t>Date n+351</t>
  </si>
  <si>
    <t>Date n+352</t>
  </si>
  <si>
    <t>Date n+353</t>
  </si>
  <si>
    <t>Date n+354</t>
  </si>
  <si>
    <t>Date n+355</t>
  </si>
  <si>
    <t>Date n+356</t>
  </si>
  <si>
    <t>Date n+357</t>
  </si>
  <si>
    <t>Date n+358</t>
  </si>
  <si>
    <t>Date n+359</t>
  </si>
  <si>
    <t>Date n+360</t>
  </si>
  <si>
    <t>Date n+361</t>
  </si>
  <si>
    <t>Date n+362</t>
  </si>
  <si>
    <t>Date n+363</t>
  </si>
  <si>
    <t>Date n+364</t>
  </si>
  <si>
    <t>Date n+365</t>
  </si>
  <si>
    <t>Date n+366</t>
  </si>
  <si>
    <t>Date n+367</t>
  </si>
  <si>
    <t>Date n+368</t>
  </si>
  <si>
    <t>Date n+369</t>
  </si>
  <si>
    <t>Date n+370</t>
  </si>
  <si>
    <t>Date n+371</t>
  </si>
  <si>
    <t>Date n+372</t>
  </si>
  <si>
    <t>Date n+373</t>
  </si>
  <si>
    <t>Date n+374</t>
  </si>
  <si>
    <t>Date n+375</t>
  </si>
  <si>
    <t>Date n+376</t>
  </si>
  <si>
    <t>Date n+377</t>
  </si>
  <si>
    <t>Date n+378</t>
  </si>
  <si>
    <t>Date n+379</t>
  </si>
  <si>
    <t>Date n+380</t>
  </si>
  <si>
    <t>Date n+381</t>
  </si>
  <si>
    <t>Date n+382</t>
  </si>
  <si>
    <t>Date n+383</t>
  </si>
  <si>
    <t>Date n+384</t>
  </si>
  <si>
    <t>Date n+385</t>
  </si>
  <si>
    <t>Date n+386</t>
  </si>
  <si>
    <t>Date n+387</t>
  </si>
  <si>
    <t>Date n+388</t>
  </si>
  <si>
    <t>Date n+389</t>
  </si>
  <si>
    <t>Date n+390</t>
  </si>
  <si>
    <t>Date n+391</t>
  </si>
  <si>
    <t>Date n+392</t>
  </si>
  <si>
    <t>Date n+393</t>
  </si>
  <si>
    <t>Date n+394</t>
  </si>
  <si>
    <t>Date n+395</t>
  </si>
  <si>
    <t>Date n+396</t>
  </si>
  <si>
    <t>Date n+397</t>
  </si>
  <si>
    <t>Date n+398</t>
  </si>
  <si>
    <t>Date n+399</t>
  </si>
  <si>
    <t>Date n+400</t>
  </si>
  <si>
    <t>Date n+401</t>
  </si>
  <si>
    <t>Date n+402</t>
  </si>
  <si>
    <t>Date n+403</t>
  </si>
  <si>
    <t>Date n+404</t>
  </si>
  <si>
    <t>Date n+405</t>
  </si>
  <si>
    <t>Date n+406</t>
  </si>
  <si>
    <t>Date n+407</t>
  </si>
  <si>
    <t>Date n+408</t>
  </si>
  <si>
    <t>Date n+409</t>
  </si>
  <si>
    <t>Date n+410</t>
  </si>
  <si>
    <t>Date n+411</t>
  </si>
  <si>
    <t>Date n+412</t>
  </si>
  <si>
    <t>Date n+413</t>
  </si>
  <si>
    <t>Date n+414</t>
  </si>
  <si>
    <t>Date n+415</t>
  </si>
  <si>
    <t>Date n+416</t>
  </si>
  <si>
    <t>Date n+417</t>
  </si>
  <si>
    <t>Date n+418</t>
  </si>
  <si>
    <t>Date n+419</t>
  </si>
  <si>
    <t>Date n+420</t>
  </si>
  <si>
    <t>Date n+421</t>
  </si>
  <si>
    <t>Date n+422</t>
  </si>
  <si>
    <t>Date n+423</t>
  </si>
  <si>
    <t>Date n+424</t>
  </si>
  <si>
    <t>Date n+425</t>
  </si>
  <si>
    <t>Date n+426</t>
  </si>
  <si>
    <t>Date n+427</t>
  </si>
  <si>
    <t>Date n+428</t>
  </si>
  <si>
    <t>Date n+429</t>
  </si>
  <si>
    <t>Date n+430</t>
  </si>
  <si>
    <t>Date n+431</t>
  </si>
  <si>
    <t>Date n+432</t>
  </si>
  <si>
    <t>Date n+433</t>
  </si>
  <si>
    <t>Date n+434</t>
  </si>
  <si>
    <t>Date n+435</t>
  </si>
  <si>
    <t>Date n+436</t>
  </si>
  <si>
    <t>Date n+437</t>
  </si>
  <si>
    <t>Date n+438</t>
  </si>
  <si>
    <t>Date n+439</t>
  </si>
  <si>
    <t>Date n+440</t>
  </si>
  <si>
    <t>Date n+441</t>
  </si>
  <si>
    <t>Date n+442</t>
  </si>
  <si>
    <t>Date n+443</t>
  </si>
  <si>
    <t>Date n+444</t>
  </si>
  <si>
    <t>Date n+445</t>
  </si>
  <si>
    <t>Date n+446</t>
  </si>
  <si>
    <t>Date n+447</t>
  </si>
  <si>
    <t>Date n+448</t>
  </si>
  <si>
    <t>Date n+449</t>
  </si>
  <si>
    <t>Date n+450</t>
  </si>
  <si>
    <t>Date n+451</t>
  </si>
  <si>
    <t>Date n+452</t>
  </si>
  <si>
    <t>Date n+453</t>
  </si>
  <si>
    <t>Date n+454</t>
  </si>
  <si>
    <t>Date n+455</t>
  </si>
  <si>
    <t>Date n+456</t>
  </si>
  <si>
    <t>Date n+457</t>
  </si>
  <si>
    <t>Date n+458</t>
  </si>
  <si>
    <t>Date n+459</t>
  </si>
  <si>
    <t>Date n+460</t>
  </si>
  <si>
    <t>Date n+461</t>
  </si>
  <si>
    <t>Date n+462</t>
  </si>
  <si>
    <t>Date n+463</t>
  </si>
  <si>
    <t>Date n+464</t>
  </si>
  <si>
    <t>Date n+465</t>
  </si>
  <si>
    <t>Date n+466</t>
  </si>
  <si>
    <t>Date n+467</t>
  </si>
  <si>
    <t>Date n+468</t>
  </si>
  <si>
    <t>Date n+469</t>
  </si>
  <si>
    <t>Date n+470</t>
  </si>
  <si>
    <t>Date n+471</t>
  </si>
  <si>
    <t>Date n+472</t>
  </si>
  <si>
    <t>Date n+473</t>
  </si>
  <si>
    <t>Date n+474</t>
  </si>
  <si>
    <t>Date n+475</t>
  </si>
  <si>
    <t>Date n+476</t>
  </si>
  <si>
    <t>Date n+477</t>
  </si>
  <si>
    <t>Date n+478</t>
  </si>
  <si>
    <t>Date n+479</t>
  </si>
  <si>
    <t>Date n+480</t>
  </si>
  <si>
    <t>Date n+481</t>
  </si>
  <si>
    <t>Date n+482</t>
  </si>
  <si>
    <t>Date n+483</t>
  </si>
  <si>
    <t>Date n+484</t>
  </si>
  <si>
    <t>Date n+485</t>
  </si>
  <si>
    <t>Date n+486</t>
  </si>
  <si>
    <t>Date n+487</t>
  </si>
  <si>
    <t>Date n+488</t>
  </si>
  <si>
    <t>Asset Cover Test</t>
  </si>
  <si>
    <t>Date of the Asset Cover Test</t>
  </si>
  <si>
    <t>R</t>
  </si>
  <si>
    <t>Asset Cover Ratio</t>
  </si>
  <si>
    <t>Adjusted Aggregate Asset Amount (AAAA)</t>
  </si>
  <si>
    <t>Aggregate Notes Outstanding Principal Amount</t>
  </si>
  <si>
    <t>ASSET COVER TEST RESULT (PASS/FAIL)</t>
  </si>
  <si>
    <t>A</t>
  </si>
  <si>
    <t>A = min((a);(b))</t>
  </si>
  <si>
    <t>(a)</t>
  </si>
  <si>
    <t>Aggregate Adjusted Home Loan Outstanding Principal Amount</t>
  </si>
  <si>
    <t>(b)</t>
  </si>
  <si>
    <t>(i) * (ii)</t>
  </si>
  <si>
    <t>(i) Aggregate Unajusted Home Loan Outstanding Principal Amount</t>
  </si>
  <si>
    <t>(ii) Asset Percentage</t>
  </si>
  <si>
    <t>SA</t>
  </si>
  <si>
    <r>
      <t>Substitution Assets</t>
    </r>
    <r>
      <rPr>
        <vertAlign val="superscript"/>
        <sz val="10"/>
        <rFont val="Arial"/>
        <family val="2"/>
      </rPr>
      <t xml:space="preserve"> 1</t>
    </r>
  </si>
  <si>
    <t>PI</t>
  </si>
  <si>
    <r>
      <t xml:space="preserve">Permitted Investments </t>
    </r>
    <r>
      <rPr>
        <vertAlign val="superscript"/>
        <sz val="10"/>
        <rFont val="Arial"/>
        <family val="2"/>
      </rPr>
      <t>2</t>
    </r>
  </si>
  <si>
    <t>HC</t>
  </si>
  <si>
    <t>Payments due under Issuer Hedging Agreement</t>
  </si>
  <si>
    <t>NC</t>
  </si>
  <si>
    <t>NC = WAM * ACBOPA * CC</t>
  </si>
  <si>
    <t>WAM (Years)</t>
  </si>
  <si>
    <t>Aggregate Covered Bond Outstanding Principal Amount (ACBOPA)</t>
  </si>
  <si>
    <t>Carrying Cost (CC)</t>
  </si>
  <si>
    <t>Syndicated Covered Bond Issues</t>
  </si>
  <si>
    <t>Name of Series</t>
  </si>
  <si>
    <t>Outstanding Principal Amount</t>
  </si>
  <si>
    <t>Scheduled Maturity Date</t>
  </si>
  <si>
    <t>Remaining Maturity (Years)</t>
  </si>
  <si>
    <t>Private Placements of Covered Bonds</t>
  </si>
  <si>
    <t>WA Remaining Maturity (Years)</t>
  </si>
  <si>
    <t xml:space="preserve">Total Outstanding Covered Bond Issues </t>
  </si>
  <si>
    <r>
      <rPr>
        <b/>
        <i/>
        <vertAlign val="superscript"/>
        <sz val="8"/>
        <rFont val="Times New Roman"/>
        <family val="1"/>
      </rPr>
      <t xml:space="preserve">1 </t>
    </r>
    <r>
      <rPr>
        <b/>
        <i/>
        <sz val="8"/>
        <rFont val="Times New Roman"/>
        <family val="1"/>
      </rPr>
      <t xml:space="preserve">Substitution Assets </t>
    </r>
    <r>
      <rPr>
        <sz val="8"/>
        <rFont val="Times New Roman"/>
        <family val="1"/>
      </rPr>
      <t xml:space="preserve">means any </t>
    </r>
    <r>
      <rPr>
        <i/>
        <sz val="8"/>
        <rFont val="Times New Roman"/>
        <family val="1"/>
      </rPr>
      <t>valeur de remplacement</t>
    </r>
    <r>
      <rPr>
        <b/>
        <i/>
        <sz val="8"/>
        <rFont val="Times New Roman"/>
        <family val="1"/>
      </rPr>
      <t xml:space="preserve"> </t>
    </r>
    <r>
      <rPr>
        <sz val="8"/>
        <rFont val="Times New Roman"/>
        <family val="1"/>
      </rPr>
      <t>of the Lender, within the meaning, and complying with the provisions, of Articles L.515-17 and R.515-7 of the FMFC, and which is not a Permitted Investment.</t>
    </r>
  </si>
  <si>
    <r>
      <rPr>
        <b/>
        <i/>
        <vertAlign val="superscript"/>
        <sz val="8"/>
        <rFont val="Times New Roman"/>
        <family val="1"/>
      </rPr>
      <t xml:space="preserve">2 </t>
    </r>
    <r>
      <rPr>
        <b/>
        <i/>
        <sz val="8"/>
        <rFont val="Times New Roman"/>
        <family val="1"/>
      </rPr>
      <t xml:space="preserve">Permitted Investments </t>
    </r>
    <r>
      <rPr>
        <sz val="8"/>
        <rFont val="Times New Roman"/>
        <family val="1"/>
      </rPr>
      <t xml:space="preserve">means any </t>
    </r>
    <r>
      <rPr>
        <i/>
        <sz val="8"/>
        <rFont val="Times New Roman"/>
        <family val="1"/>
      </rPr>
      <t>valeur de remplacement</t>
    </r>
    <r>
      <rPr>
        <sz val="8"/>
        <rFont val="Times New Roman"/>
        <family val="1"/>
      </rPr>
      <t xml:space="preserve"> of the Lender, within the meaning, and complying with the provisions, of Articles L.515-17 and R.515-7 of the FMFC. Substitution Assets will be valued using the same methodology as the specific controller of the Lender, which is denominated in Euro and falls into one of the following categories:
(a) deposits denominated in Euro made with a credit institution whose registered office is located in a member state either of the European Economic Area or of the Organisation for Economic Co-operation and Development ("OECD"), with the exception of investment firms, having a rating no lower than A+ (long term) (or A (long term), but in that case, together with A-1 (short term)) by S&amp;P and P-1 (short term) by Moody's, and which may be repaid or withdrawn at any moment at the request of the Issuer in order to make sums available within twenty-four (24) hours at the latest, having a remaining maturity date of thirty (30) days or less and mature at least one (1) Business Day prior to the next Payment Date;
(b)  French treasury bonds (bons du Trésor) having a remaining maturity date of thirty (30) days or less and mature at least one (1) Business Day prior to the next Payment Date and having a rating no lower than A+ (long term) (or A (long term), but in that case, together with A-1 (short term)) by S&amp;P and P-1 (short term) by Moody's;
(c)  debt instruments referred to in paragraph 2 of Article D. 214-94 of the Financial Code and denominated in Euro, provided that:
        (i) they are traded on a regulated market located in a country that is party to the agreement on the European Economic Area, with the exception of securities giving access directly or indirectly to the share capital of a company; 
        (ii) they have a fixed principal amount at maturity; 
        (iii) they are not interest-only strips;
        (iv) they are not purchased at a premium over par; 
        (v) they are not issued by mutual funds or any securitisation special purpose vehicle; and
        (vi) they have a remaining maturity date of thirty (30) days or less and mature at least one (1) Business Day prior to the next Payment Date and having a rating no lower than A+ (long term) (or A (long term), but in that case, together with A-1 (short term)) by S&amp;P and P-1 (short term) by Moody's;
(d)  negotiable debt instruments (titres de créances négociables) being denominated in Euro and provided they have the characteristics specified in sub-paragraphs (ii) to (v) of paragraph (c) above, having a remaining maturity date of thirty (30) days or less and mature at least one (1) Business Day prior to the next Payment Date and having a rating no lower than A+ (long term) (or A (long term), but in that case, together with A-1 (short term)) by S&amp;P and P-1 (short term) by Moody's; or
(e)  units or shares of units in undertakings for collective investment in transferable securities (organismes de placement collectifs en valeurs mobilières) invested mainly in debt instruments referred to in paragraphs (b), (c) and (d) above, being denominated in Euro, having a remaining maturity date of thirty (30) days or less and mature at least one (1) Business Day prior to the next Payment Date and having a daily liquidity.
</t>
    </r>
  </si>
  <si>
    <r>
      <rPr>
        <b/>
        <i/>
        <vertAlign val="superscript"/>
        <sz val="8"/>
        <rFont val="Times New Roman"/>
        <family val="1"/>
      </rPr>
      <t xml:space="preserve">3 </t>
    </r>
    <r>
      <rPr>
        <b/>
        <i/>
        <sz val="8"/>
        <rFont val="Times New Roman"/>
        <family val="1"/>
      </rPr>
      <t>HC, Hedging Costs</t>
    </r>
    <r>
      <rPr>
        <sz val="8"/>
        <rFont val="Times New Roman"/>
        <family val="1"/>
      </rPr>
      <t>,  is equal to : (i) zero before the issuer enters into any hedging agreement; and (ii) otherwise, an amount equal to the payments due under the issuer hedging agreements (plus interest) within the period between two interest payment dates, plus two months preceding the relevant ACT date.</t>
    </r>
  </si>
  <si>
    <r>
      <rPr>
        <b/>
        <i/>
        <vertAlign val="superscript"/>
        <sz val="8"/>
        <rFont val="Times New Roman"/>
        <family val="1"/>
      </rPr>
      <t>4</t>
    </r>
    <r>
      <rPr>
        <b/>
        <i/>
        <sz val="10"/>
        <rFont val="Arial"/>
        <family val="2"/>
      </rPr>
      <t xml:space="preserve"> </t>
    </r>
    <r>
      <rPr>
        <b/>
        <i/>
        <sz val="8"/>
        <rFont val="Times New Roman"/>
        <family val="1"/>
      </rPr>
      <t>NC, Negative Carry</t>
    </r>
    <r>
      <rPr>
        <sz val="8"/>
        <rFont val="Times New Roman"/>
        <family val="1"/>
      </rPr>
      <t>, is the weighted-average maturity of all covered bonds outstanding (subject to a floor of one year), multiplied by the euro equivalent covered bonds' aggregate principal amount outstanding multiplied by 1%.</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</si>
  <si>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</si>
  <si>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</si>
  <si>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</si>
  <si>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</si>
  <si>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</si>
  <si>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</si>
  <si>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</si>
  <si>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</si>
  <si>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</si>
  <si>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</si>
  <si>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</si>
  <si>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</si>
  <si>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</si>
  <si>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</si>
  <si>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</si>
  <si>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</si>
  <si>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</si>
  <si>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CEP/BPR</t>
  </si>
  <si>
    <t>E.1.1.3</t>
  </si>
  <si>
    <t>Back-up servicer</t>
  </si>
  <si>
    <t>E.1.1.4</t>
  </si>
  <si>
    <t>BUS facilitator</t>
  </si>
  <si>
    <t>E.1.1.5</t>
  </si>
  <si>
    <t xml:space="preserve">Cash manager </t>
  </si>
  <si>
    <t>E.1.1.6</t>
  </si>
  <si>
    <t>Back-up cash manager</t>
  </si>
  <si>
    <t>E.1.1.7</t>
  </si>
  <si>
    <t>Account bank</t>
  </si>
  <si>
    <t>NATIXIS</t>
  </si>
  <si>
    <t>E.1.1.8</t>
  </si>
  <si>
    <t>Standby account bank</t>
  </si>
  <si>
    <t>E.1.1.9</t>
  </si>
  <si>
    <t>Account bank guarantor</t>
  </si>
  <si>
    <t>E.1.1.10</t>
  </si>
  <si>
    <t>Trustee</t>
  </si>
  <si>
    <t>E.1.1.11</t>
  </si>
  <si>
    <t>Cover Pool Monitor</t>
  </si>
  <si>
    <t>Specific Controler</t>
  </si>
  <si>
    <t>OE.1.1.1</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</si>
  <si>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</si>
  <si>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</si>
  <si>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</si>
  <si>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</si>
  <si>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</si>
  <si>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</si>
  <si>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</si>
  <si>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</si>
  <si>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</si>
  <si>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</si>
  <si>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</si>
  <si>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</si>
  <si>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</si>
  <si>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</si>
  <si>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</si>
  <si>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</si>
  <si>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</si>
  <si>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</si>
  <si>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</si>
  <si>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</si>
  <si>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</si>
  <si>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</si>
  <si>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</si>
  <si>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</si>
  <si>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</si>
  <si>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</si>
  <si>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</si>
  <si>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</si>
  <si>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</si>
  <si>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</si>
  <si>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</si>
  <si>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</si>
  <si>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</si>
  <si>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</si>
  <si>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</si>
  <si>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</si>
  <si>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</si>
  <si>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</si>
  <si>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</si>
  <si>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</si>
  <si>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</si>
  <si>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</si>
  <si>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</si>
  <si>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</si>
  <si>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</si>
  <si>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</si>
  <si>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</si>
  <si>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</si>
  <si>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</si>
  <si>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</si>
  <si>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</si>
  <si>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</si>
  <si>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</si>
  <si>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</si>
  <si>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</si>
  <si>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</si>
  <si>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</si>
  <si>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</si>
  <si>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</si>
  <si>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</si>
  <si>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</si>
  <si>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</si>
  <si>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</si>
  <si>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</si>
  <si>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</si>
  <si>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</si>
  <si>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</si>
  <si>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</si>
  <si>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</si>
  <si>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</si>
  <si>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</si>
  <si>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</si>
  <si>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</si>
  <si>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</si>
  <si>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</si>
  <si>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</si>
  <si>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</si>
  <si>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</si>
  <si>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</si>
  <si>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</si>
  <si>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</si>
  <si>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</si>
  <si>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</si>
  <si>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</si>
  <si>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</si>
  <si>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</si>
  <si>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</si>
  <si>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</si>
  <si>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</si>
  <si>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</si>
  <si>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</si>
  <si>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</si>
  <si>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</si>
  <si>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</si>
  <si>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</si>
  <si>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</si>
  <si>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</si>
  <si>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</si>
  <si>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</si>
  <si>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</si>
  <si>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</si>
  <si>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9695005MSX1OYEMGDF46</t>
  </si>
  <si>
    <t xml:space="preserve">969500T1UBNNTYVWOS04 </t>
  </si>
  <si>
    <t>KX1WK48MPD4Y2NCUIZ63</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</si>
  <si>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</si>
  <si>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2018 Version</t>
  </si>
  <si>
    <t>Worksheet B2: HTT Public Sector Assets</t>
  </si>
  <si>
    <t>Worksheet B3: HTT Shipping Assets</t>
  </si>
  <si>
    <t>B2. Harmonised Transparency Template - Public Sector Assets</t>
  </si>
  <si>
    <t>HTT 2018</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</si>
  <si>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</si>
  <si>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</si>
  <si>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</si>
  <si>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</si>
  <si>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</si>
  <si>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</si>
  <si>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</si>
  <si>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</si>
  <si>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</si>
  <si>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</si>
  <si>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</si>
  <si>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</si>
  <si>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</si>
  <si>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</si>
  <si>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</si>
  <si>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</si>
  <si>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</si>
  <si>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TBC at a country level</t>
  </si>
  <si>
    <t>PS.8.2.3</t>
  </si>
  <si>
    <t>PS.8.2.4</t>
  </si>
  <si>
    <t>PS.8.2.5</t>
  </si>
  <si>
    <t>PS.8.2.6</t>
  </si>
  <si>
    <t>PS.8.2.7</t>
  </si>
  <si>
    <t>PS.8.2.8</t>
  </si>
  <si>
    <t>PS.8.2.9</t>
  </si>
  <si>
    <t>PS.8.2.10</t>
  </si>
  <si>
    <t>PS.8.2.11</t>
  </si>
  <si>
    <t>PS.8.2.12</t>
  </si>
  <si>
    <t>PS.8.2.13</t>
  </si>
  <si>
    <t>PS.8.2.14</t>
  </si>
  <si>
    <t>PS.8.2.15</t>
  </si>
  <si>
    <t>PS.8.2.16</t>
  </si>
  <si>
    <t>PS.8.2.17</t>
  </si>
  <si>
    <t>3. Breakdown by Asset Type</t>
  </si>
  <si>
    <t>PS.8.3.1</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</si>
  <si>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</si>
  <si>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</si>
  <si>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</si>
  <si>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</si>
  <si>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</si>
  <si>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</si>
  <si>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</si>
  <si>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</si>
  <si>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</si>
  <si>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</si>
  <si>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</si>
  <si>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</si>
  <si>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</si>
  <si>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</si>
  <si>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</si>
  <si>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</si>
  <si>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</si>
  <si>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</si>
  <si>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</si>
  <si>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</si>
  <si>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</si>
  <si>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</si>
  <si>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</si>
  <si>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</si>
  <si>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</si>
  <si>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</si>
  <si>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</si>
  <si>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</si>
  <si>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</si>
  <si>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</si>
  <si>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</si>
  <si>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</si>
  <si>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</si>
  <si>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</si>
  <si>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</si>
  <si>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</si>
  <si>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</si>
  <si>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</si>
  <si>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</si>
  <si>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</si>
  <si>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</si>
  <si>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</si>
  <si>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</si>
  <si>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</si>
  <si>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</si>
  <si>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</si>
  <si>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</si>
  <si>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</si>
  <si>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</si>
  <si>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</si>
  <si>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</si>
  <si>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</si>
  <si>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</si>
  <si>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</si>
  <si>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</si>
  <si>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</si>
  <si>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</si>
  <si>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</si>
  <si>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</si>
  <si>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</si>
  <si>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</si>
  <si>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</si>
  <si>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</si>
  <si>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</si>
  <si>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</si>
  <si>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</si>
  <si>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</si>
  <si>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</si>
  <si>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</si>
  <si>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</si>
  <si>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</si>
  <si>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</si>
  <si>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</si>
  <si>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</si>
  <si>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</si>
  <si>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</si>
  <si>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</si>
  <si>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</si>
  <si>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</si>
  <si>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</si>
  <si>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</si>
  <si>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</si>
  <si>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</si>
  <si>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</si>
  <si>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</si>
  <si>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</si>
  <si>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</si>
  <si>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</si>
  <si>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</si>
  <si>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</si>
  <si>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</si>
  <si>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</si>
  <si>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</si>
  <si>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</si>
  <si>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</si>
  <si>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</si>
  <si>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</si>
  <si>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</si>
  <si>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</si>
  <si>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</si>
  <si>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</si>
  <si>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</si>
  <si>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</si>
  <si>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</si>
  <si>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</si>
  <si>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</si>
  <si>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</si>
  <si>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</si>
  <si>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</si>
  <si>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</si>
  <si>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</si>
  <si>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</si>
  <si>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</si>
  <si>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</si>
  <si>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</si>
  <si>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</si>
  <si>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</si>
  <si>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</si>
  <si>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</si>
  <si>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</si>
  <si>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</si>
  <si>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</si>
  <si>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</si>
  <si>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</si>
  <si>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</si>
  <si>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</si>
  <si>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</si>
  <si>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</si>
  <si>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</si>
  <si>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</si>
  <si>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</si>
  <si>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</si>
  <si>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</si>
  <si>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</si>
  <si>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</si>
  <si>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</si>
  <si>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</si>
  <si>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</si>
  <si>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</si>
  <si>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</si>
  <si>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</si>
  <si>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</si>
  <si>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</si>
  <si>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</si>
  <si>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</si>
  <si>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</si>
  <si>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</si>
  <si>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</si>
  <si>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</si>
  <si>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</si>
  <si>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</si>
  <si>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</si>
  <si>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</si>
  <si>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</si>
  <si>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</si>
  <si>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</si>
  <si>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</si>
  <si>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</si>
  <si>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</si>
  <si>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</si>
  <si>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</si>
  <si>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</si>
  <si>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</si>
  <si>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</si>
  <si>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</si>
  <si>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</si>
  <si>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</si>
  <si>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</si>
  <si>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</si>
  <si>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</si>
  <si>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</si>
  <si>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</si>
  <si>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</si>
  <si>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</si>
  <si>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</si>
  <si>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</si>
  <si>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</si>
  <si>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</si>
  <si>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</si>
  <si>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</si>
  <si>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</si>
  <si>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</si>
  <si>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</si>
  <si>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</si>
  <si>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</si>
  <si>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</si>
  <si>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</si>
  <si>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</si>
  <si>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</si>
  <si>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</si>
  <si>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</si>
  <si>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</si>
  <si>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</si>
  <si>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</si>
  <si>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</si>
  <si>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</si>
  <si>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</si>
  <si>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</si>
  <si>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</si>
  <si>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</si>
  <si>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</si>
  <si>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</si>
  <si>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</si>
  <si>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</si>
  <si>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</si>
  <si>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</si>
  <si>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</si>
  <si>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</si>
  <si>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</si>
  <si>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</si>
  <si>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</si>
  <si>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</si>
  <si>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</si>
  <si>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</si>
  <si>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</si>
  <si>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</si>
  <si>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</si>
  <si>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</si>
  <si>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</si>
  <si>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</si>
  <si>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</si>
  <si>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</si>
  <si>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</si>
  <si>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</si>
  <si>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</si>
  <si>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</si>
  <si>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</si>
  <si>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</si>
  <si>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</si>
  <si>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</si>
  <si>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</si>
  <si>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</si>
  <si>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</si>
  <si>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</si>
  <si>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</si>
  <si>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</si>
  <si>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</si>
  <si>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</si>
  <si>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</si>
  <si>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</si>
  <si>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</si>
  <si>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</si>
  <si>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</si>
  <si>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</si>
  <si>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</si>
  <si>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</si>
  <si>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</si>
  <si>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</si>
  <si>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</si>
  <si>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</si>
  <si>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</si>
  <si>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</si>
  <si>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</si>
  <si>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</si>
  <si>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</si>
  <si>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</si>
  <si>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</si>
  <si>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</si>
  <si>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</si>
  <si>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</si>
  <si>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</si>
  <si>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</si>
  <si>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</si>
  <si>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</si>
  <si>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</si>
  <si>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</si>
  <si>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</si>
  <si>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</si>
  <si>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</si>
  <si>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</si>
  <si>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</si>
  <si>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</si>
  <si>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</si>
  <si>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</si>
  <si>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</si>
  <si>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</si>
  <si>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</si>
  <si>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</si>
  <si>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</si>
  <si>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</si>
  <si>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</si>
  <si>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</si>
  <si>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</si>
  <si>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</si>
  <si>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</si>
  <si>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</si>
  <si>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</si>
  <si>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</si>
  <si>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</si>
  <si>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</si>
  <si>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</si>
  <si>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</si>
  <si>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</si>
  <si>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</si>
  <si>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</si>
  <si>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</si>
  <si>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</si>
  <si>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</si>
  <si>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</si>
  <si>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</si>
  <si>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</si>
  <si>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</si>
  <si>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</si>
  <si>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</si>
  <si>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</si>
  <si>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</si>
  <si>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</si>
  <si>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</si>
  <si>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</si>
  <si>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</si>
  <si>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</si>
  <si>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</si>
  <si>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</si>
  <si>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</si>
  <si>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</si>
  <si>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</si>
  <si>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</si>
  <si>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</si>
  <si>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</si>
  <si>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</si>
  <si>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</si>
  <si>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</si>
  <si>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</si>
  <si>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</si>
  <si>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</si>
  <si>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</si>
  <si>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</si>
  <si>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</si>
  <si>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</si>
  <si>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</si>
  <si>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</si>
  <si>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</si>
  <si>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</si>
  <si>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</si>
  <si>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</si>
  <si>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</si>
  <si>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</si>
  <si>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</si>
  <si>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</si>
  <si>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</si>
  <si>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</si>
  <si>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</si>
  <si>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</si>
  <si>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</si>
  <si>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</si>
  <si>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</si>
  <si>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</si>
  <si>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</si>
  <si>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</si>
  <si>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</si>
  <si>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Total Cover Assets</t>
  </si>
  <si>
    <t>Residual Life (mn)</t>
  </si>
  <si>
    <t>Maturity (mn)</t>
  </si>
  <si>
    <t>Derivatives in the register / cover pool [notional] (mn)</t>
  </si>
  <si>
    <t>M.7A.13.5</t>
  </si>
  <si>
    <t>Buy-to-let/Non-owner occupied</t>
  </si>
  <si>
    <t>Agricultural</t>
  </si>
  <si>
    <t>1st lien / No prior ranks</t>
  </si>
  <si>
    <t>Residual Life Buckets of Cover assets [i.e. how is the contractual and/or expected residual life defined? What assumptions eg, in terms of prepayments? etc.]</t>
  </si>
  <si>
    <t>Worksheet E: Optional ECB-ECAIs data</t>
  </si>
  <si>
    <t>Exposures to/guaranteed by Supranational, Sovereign, Agency (SSA)</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</si>
  <si>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</si>
  <si>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Auvergne-Rhône-Alpes</t>
  </si>
  <si>
    <t>Bourgogne- Franche-Comté</t>
  </si>
  <si>
    <t>Centre Val de loire</t>
  </si>
  <si>
    <t>Grand-Est</t>
  </si>
  <si>
    <t>Hauts-de-France</t>
  </si>
  <si>
    <t>Normandie</t>
  </si>
  <si>
    <t>Nouvelle-Aquitaine</t>
  </si>
  <si>
    <t>Occitanie</t>
  </si>
  <si>
    <t>Outre mer</t>
  </si>
  <si>
    <t>Reporting Date: 17/10/2018</t>
  </si>
  <si>
    <t>Cut-off Date: 30/09/2018</t>
  </si>
  <si>
    <t>A1</t>
  </si>
  <si>
    <t>Positive</t>
  </si>
  <si>
    <t>0.152</t>
  </si>
  <si>
    <t>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</si>
</sst>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_ * #,##0.00_ ;_ * \-#,##0.00_ ;_ * &quot;-&quot;??_ ;_ @_ "/>
    <numFmt numFmtId="165" formatCode="0.0%"/>
    <numFmt numFmtId="166" formatCode="#,##0_ ;\-#,##0\ "/>
    <numFmt numFmtId="167" formatCode="0.0"/>
    <numFmt numFmtId="168" formatCode="_-* #,##0\ _€_-;\-* #,##0\ _€_-;_-* &quot;-&quot;??\ _€_-;_-@_-"/>
    <numFmt numFmtId="169" formatCode="[$-40C]mmm\-yy;@"/>
    <numFmt numFmtId="173" formatCode="0.00000"/>
    <numFmt numFmtId="174" formatCode="#\ ###\ ###\ ###\ ###"/>
    <numFmt numFmtId="176" formatCode="_-* #,##0_-;\-* #,##0_-;_-* \-_-;_-@_-"/>
    <numFmt numFmtId="177" formatCode="_(* #,##0.00_);_(* \(#,##0.00\);_(* \-??_);_(@_)"/>
  </numFmts>
  <fonts count="91" x14ac:knownFonts="1">
    <font>
      <sz val="11"/>
      <color theme="1"/>
      <name val="Calibri"/>
      <family val="2"/>
      <scheme val="minor"/>
    </font>
    <font>
      <sz val="11"/>
      <color indexed="8"/>
      <name val="Calibri"/>
      <family val="2"/>
    </font>
    <font>
      <sz val="10"/>
      <name val="Arial"/>
      <family val="2"/>
    </font>
    <font>
      <sz val="8"/>
      <name val="Arial"/>
      <family val="2"/>
    </font>
    <font>
      <sz val="13"/>
      <color indexed="63"/>
      <name val="Calibri"/>
      <family val="2"/>
    </font>
    <font>
      <b/>
      <sz val="13"/>
      <color indexed="63"/>
      <name val="Calibri"/>
      <family val="2"/>
    </font>
    <font>
      <b/>
      <sz val="13"/>
      <name val="Calibri"/>
      <family val="2"/>
    </font>
    <font>
      <sz val="13"/>
      <name val="Calibri"/>
      <family val="2"/>
    </font>
    <font>
      <i/>
      <sz val="13"/>
      <name val="Calibri"/>
      <family val="2"/>
    </font>
    <font>
      <b/>
      <sz val="10"/>
      <name val="Arial"/>
      <family val="2"/>
    </font>
    <font>
      <sz val="10"/>
      <name val="Arial"/>
      <family val="2"/>
    </font>
    <font>
      <b/>
      <u/>
      <sz val="10"/>
      <name val="Arial"/>
      <family val="2"/>
    </font>
    <font>
      <b/>
      <i/>
      <sz val="10"/>
      <name val="Arial"/>
      <family val="2"/>
    </font>
    <font>
      <sz val="9"/>
      <name val="Arial"/>
      <family val="2"/>
    </font>
    <font>
      <b/>
      <sz val="9"/>
      <name val="Arial"/>
      <family val="2"/>
    </font>
    <font>
      <sz val="9"/>
      <color indexed="10"/>
      <name val="Arial"/>
      <family val="2"/>
    </font>
    <font>
      <sz val="10"/>
      <color indexed="10"/>
      <name val="Arial"/>
      <family val="2"/>
    </font>
    <font>
      <sz val="10"/>
      <color indexed="9"/>
      <name val="Arial"/>
      <family val="2"/>
    </font>
    <font>
      <b/>
      <sz val="10"/>
      <color indexed="9"/>
      <name val="Arial"/>
      <family val="2"/>
    </font>
    <font>
      <i/>
      <sz val="10"/>
      <name val="Arial"/>
      <family val="2"/>
    </font>
    <font>
      <u/>
      <sz val="10"/>
      <color indexed="12"/>
      <name val="Arial"/>
      <family val="2"/>
    </font>
    <font>
      <u/>
      <sz val="9"/>
      <color indexed="12"/>
      <name val="Arial"/>
      <family val="2"/>
    </font>
    <font>
      <sz val="10"/>
      <color indexed="12"/>
      <name val="Arial"/>
      <family val="2"/>
    </font>
    <font>
      <b/>
      <sz val="10"/>
      <color indexed="10"/>
      <name val="Arial"/>
      <family val="2"/>
    </font>
    <font>
      <sz val="10"/>
      <color indexed="23"/>
      <name val="Arial"/>
      <family val="2"/>
    </font>
    <font>
      <b/>
      <sz val="10"/>
      <color indexed="23"/>
      <name val="Arial"/>
      <family val="2"/>
    </font>
    <font>
      <b/>
      <sz val="8"/>
      <name val="Arial"/>
      <family val="2"/>
    </font>
    <font>
      <u/>
      <sz val="10"/>
      <name val="Arial"/>
      <family val="2"/>
    </font>
    <font>
      <sz val="10"/>
      <name val="Arial"/>
      <family val="2"/>
    </font>
    <font>
      <b/>
      <i/>
      <sz val="10"/>
      <color indexed="10"/>
      <name val="Arial"/>
      <family val="2"/>
    </font>
    <font>
      <b/>
      <sz val="10"/>
      <color indexed="9"/>
      <name val="Tahoma"/>
      <family val="2"/>
    </font>
    <font>
      <b/>
      <sz val="10"/>
      <name val="Tahoma"/>
      <family val="2"/>
    </font>
    <font>
      <sz val="10"/>
      <name val="Tahoma"/>
      <family val="2"/>
    </font>
    <font>
      <b/>
      <sz val="8"/>
      <color indexed="9"/>
      <name val="Arial"/>
      <family val="2"/>
    </font>
    <font>
      <b/>
      <sz val="16"/>
      <color indexed="9"/>
      <name val="Arial"/>
      <family val="2"/>
    </font>
    <font>
      <sz val="16"/>
      <color indexed="9"/>
      <name val="Arial"/>
      <family val="2"/>
    </font>
    <font>
      <sz val="8"/>
      <color indexed="9"/>
      <name val="Arial"/>
      <family val="2"/>
    </font>
    <font>
      <sz val="8"/>
      <color indexed="18"/>
      <name val="Arial"/>
      <family val="2"/>
    </font>
    <font>
      <b/>
      <sz val="12"/>
      <color indexed="9"/>
      <name val="Arial"/>
      <family val="2"/>
    </font>
    <font>
      <vertAlign val="superscript"/>
      <sz val="10"/>
      <name val="Arial"/>
      <family val="2"/>
    </font>
    <font>
      <b/>
      <i/>
      <sz val="8"/>
      <name val="Times New Roman"/>
      <family val="1"/>
    </font>
    <font>
      <b/>
      <i/>
      <vertAlign val="superscript"/>
      <sz val="8"/>
      <name val="Times New Roman"/>
      <family val="1"/>
    </font>
    <font>
      <sz val="8"/>
      <name val="Times New Roman"/>
      <family val="1"/>
    </font>
    <font>
      <i/>
      <sz val="8"/>
      <name val="Times New Roman"/>
      <family val="1"/>
    </font>
    <font>
      <b/>
      <sz val="9"/>
      <color indexed="81"/>
      <name val="Tahoma"/>
      <family val="2"/>
    </font>
    <font>
      <b/>
      <u/>
      <sz val="9"/>
      <color indexed="81"/>
      <name val="Tahoma"/>
      <family val="2"/>
    </font>
    <font>
      <u/>
      <sz val="7.5"/>
      <color indexed="12"/>
      <name val="Arial"/>
      <family val="2"/>
    </font>
    <font>
      <sz val="10"/>
      <name val="MS Sans Serif"/>
      <family val="2"/>
    </font>
    <font>
      <sz val="10"/>
      <color indexed="8"/>
      <name val="MS Sans Serif"/>
      <family val="2"/>
    </font>
    <font>
      <sz val="11"/>
      <color theme="1"/>
      <name val="Calibri"/>
      <family val="2"/>
      <scheme val="minor"/>
    </font>
    <font>
      <sz val="11"/>
      <color theme="0"/>
      <name val="Calibri"/>
      <family val="2"/>
      <scheme val="minor"/>
    </font>
    <font>
      <sz val="11"/>
      <color rgb="FFFF0000"/>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sz val="10"/>
      <color theme="1"/>
      <name val="Arial"/>
      <family val="2"/>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b/>
      <sz val="24"/>
      <color theme="1"/>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0"/>
      <name val="Calibri"/>
      <family val="2"/>
      <scheme val="minor"/>
    </font>
    <font>
      <sz val="10"/>
      <name val="Calibri"/>
      <family val="2"/>
      <scheme val="minor"/>
    </font>
    <font>
      <sz val="11"/>
      <color theme="6" tint="-0.249977111117893"/>
      <name val="Calibri"/>
      <family val="2"/>
      <scheme val="minor"/>
    </font>
    <font>
      <b/>
      <i/>
      <sz val="14"/>
      <color theme="0"/>
      <name val="Calibri"/>
      <family val="2"/>
      <scheme val="minor"/>
    </font>
    <font>
      <b/>
      <i/>
      <sz val="11"/>
      <name val="Calibri"/>
      <family val="2"/>
      <scheme val="minor"/>
    </font>
    <font>
      <i/>
      <sz val="11"/>
      <name val="Calibri"/>
      <family val="2"/>
      <scheme val="minor"/>
    </font>
    <font>
      <b/>
      <u/>
      <sz val="11"/>
      <color theme="10"/>
      <name val="Calibri"/>
      <family val="2"/>
      <scheme val="minor"/>
    </font>
    <font>
      <i/>
      <sz val="11"/>
      <color theme="1"/>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i/>
      <sz val="11"/>
      <color rgb="FFFF0000"/>
      <name val="Calibri"/>
      <family val="2"/>
      <scheme val="minor"/>
    </font>
    <font>
      <b/>
      <sz val="10"/>
      <color theme="1"/>
      <name val="Calibri"/>
      <family val="2"/>
      <scheme val="minor"/>
    </font>
    <font>
      <b/>
      <sz val="10"/>
      <color rgb="FF00B050"/>
      <name val="Arial"/>
      <family val="2"/>
    </font>
    <font>
      <sz val="10"/>
      <color rgb="FF00B050"/>
      <name val="Arial"/>
      <family val="2"/>
    </font>
    <font>
      <sz val="11"/>
      <color rgb="FF0070C0"/>
      <name val="Calibri"/>
      <family val="2"/>
      <scheme val="minor"/>
    </font>
    <font>
      <i/>
      <sz val="11"/>
      <color rgb="FF0070C0"/>
      <name val="Calibri"/>
      <family val="2"/>
      <scheme val="minor"/>
    </font>
    <font>
      <b/>
      <sz val="24"/>
      <name val="Calibri"/>
      <family val="2"/>
      <scheme val="minor"/>
    </font>
    <font>
      <b/>
      <sz val="11"/>
      <color rgb="FFFF0000"/>
      <name val="Calibri"/>
      <family val="2"/>
      <scheme val="minor"/>
    </font>
  </fonts>
  <fills count="18">
    <fill>
      <patternFill patternType="none"/>
    </fill>
    <fill>
      <patternFill patternType="gray125"/>
    </fill>
    <fill>
      <patternFill patternType="solid">
        <fgColor indexed="18"/>
        <bgColor indexed="64"/>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46"/>
        <bgColor indexed="64"/>
      </patternFill>
    </fill>
    <fill>
      <patternFill patternType="solid">
        <fgColor indexed="20"/>
        <bgColor indexed="64"/>
      </patternFill>
    </fill>
    <fill>
      <patternFill patternType="solid">
        <fgColor indexed="42"/>
        <bgColor indexed="64"/>
      </patternFill>
    </fill>
    <fill>
      <patternFill patternType="solid">
        <fgColor indexed="36"/>
        <bgColor indexed="64"/>
      </patternFill>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rgb="FFCC99FF"/>
        <bgColor indexed="64"/>
      </patternFill>
    </fill>
    <fill>
      <patternFill patternType="solid">
        <fgColor theme="2" tint="-9.9978637043366805E-2"/>
        <bgColor indexed="64"/>
      </patternFill>
    </fill>
    <fill>
      <patternFill patternType="solid">
        <fgColor theme="0"/>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thin">
        <color indexed="64"/>
      </top>
      <bottom style="hair">
        <color indexed="64"/>
      </bottom>
      <diagonal/>
    </border>
    <border>
      <left style="thin">
        <color indexed="23"/>
      </left>
      <right style="thin">
        <color indexed="64"/>
      </right>
      <top style="hair">
        <color indexed="64"/>
      </top>
      <bottom style="hair">
        <color indexed="64"/>
      </bottom>
      <diagonal/>
    </border>
    <border>
      <left style="thin">
        <color indexed="23"/>
      </left>
      <right style="thin">
        <color indexed="64"/>
      </right>
      <top style="hair">
        <color indexed="64"/>
      </top>
      <bottom style="thin">
        <color indexed="64"/>
      </bottom>
      <diagonal/>
    </border>
    <border>
      <left style="medium">
        <color indexed="23"/>
      </left>
      <right style="thin">
        <color indexed="64"/>
      </right>
      <top style="thin">
        <color indexed="64"/>
      </top>
      <bottom style="hair">
        <color indexed="64"/>
      </bottom>
      <diagonal/>
    </border>
    <border>
      <left style="medium">
        <color indexed="23"/>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right/>
      <top style="medium">
        <color indexed="36"/>
      </top>
      <bottom style="medium">
        <color indexed="36"/>
      </bottom>
      <diagonal/>
    </border>
    <border>
      <left style="thin">
        <color indexed="23"/>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style="medium">
        <color rgb="FFE36E00"/>
      </bottom>
      <diagonal/>
    </border>
  </borders>
  <cellStyleXfs count="29">
    <xf numFmtId="0" fontId="0" fillId="0" borderId="0"/>
    <xf numFmtId="164" fontId="49" fillId="0" borderId="0" applyFont="0" applyFill="0" applyBorder="0" applyAlignment="0" applyProtection="0"/>
    <xf numFmtId="44" fontId="2" fillId="0" borderId="0" applyFont="0" applyFill="0" applyBorder="0" applyAlignment="0" applyProtection="0"/>
    <xf numFmtId="0" fontId="46" fillId="0" borderId="0" applyNumberFormat="0" applyFill="0" applyBorder="0" applyAlignment="0" applyProtection="0"/>
    <xf numFmtId="0" fontId="52" fillId="0" borderId="0" applyNumberFormat="0" applyFill="0" applyBorder="0" applyAlignment="0" applyProtection="0"/>
    <xf numFmtId="0" fontId="20" fillId="0" borderId="0" applyNumberFormat="0" applyFill="0" applyBorder="0" applyAlignment="0" applyProtection="0">
      <alignment vertical="top"/>
      <protection locked="0"/>
    </xf>
    <xf numFmtId="176" fontId="2" fillId="0" borderId="0" applyFill="0" applyBorder="0" applyAlignment="0" applyProtection="0"/>
    <xf numFmtId="177" fontId="2" fillId="0" borderId="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9" fillId="0" borderId="0"/>
    <xf numFmtId="0" fontId="2" fillId="0" borderId="0"/>
    <xf numFmtId="0" fontId="49" fillId="0" borderId="0"/>
    <xf numFmtId="0" fontId="2" fillId="0" borderId="0"/>
    <xf numFmtId="0" fontId="2" fillId="0" borderId="0"/>
    <xf numFmtId="0" fontId="10" fillId="0" borderId="0"/>
    <xf numFmtId="0" fontId="28" fillId="0" borderId="0"/>
    <xf numFmtId="0" fontId="3" fillId="0" borderId="0"/>
    <xf numFmtId="0" fontId="2" fillId="0" borderId="0">
      <alignment horizontal="left" wrapText="1"/>
    </xf>
    <xf numFmtId="0" fontId="2" fillId="0" borderId="0"/>
    <xf numFmtId="10" fontId="47" fillId="0" borderId="0"/>
    <xf numFmtId="9" fontId="49"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alignment horizontal="left" wrapText="1"/>
    </xf>
    <xf numFmtId="0" fontId="48" fillId="0" borderId="0"/>
    <xf numFmtId="0" fontId="2" fillId="0" borderId="0">
      <alignment horizontal="left" wrapText="1"/>
    </xf>
  </cellStyleXfs>
  <cellXfs count="650">
    <xf numFmtId="0" fontId="0" fillId="0" borderId="0" xfId="0"/>
    <xf numFmtId="0" fontId="5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6" fillId="0" borderId="0" xfId="0" quotePrefix="1" applyFont="1" applyFill="1" applyBorder="1" applyAlignment="1">
      <alignment horizontal="center" vertical="center" wrapText="1"/>
    </xf>
    <xf numFmtId="0" fontId="57" fillId="0" borderId="0" xfId="0" quotePrefix="1" applyFont="1" applyFill="1" applyBorder="1" applyAlignment="1">
      <alignment horizontal="center" vertical="center" wrapText="1"/>
    </xf>
    <xf numFmtId="0" fontId="57"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49" fillId="0" borderId="0" xfId="23"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58" fillId="0" borderId="0" xfId="0" applyFont="1" applyFill="1" applyBorder="1" applyAlignment="1">
      <alignment horizontal="center" vertical="center" wrapText="1"/>
    </xf>
    <xf numFmtId="9" fontId="57" fillId="0" borderId="0" xfId="23" applyFont="1" applyFill="1" applyBorder="1" applyAlignment="1">
      <alignment horizontal="center" vertical="center" wrapText="1"/>
    </xf>
    <xf numFmtId="0" fontId="58" fillId="0" borderId="0" xfId="0" quotePrefix="1" applyFont="1" applyFill="1" applyBorder="1" applyAlignment="1">
      <alignment horizontal="center" vertical="center" wrapText="1"/>
    </xf>
    <xf numFmtId="0" fontId="0" fillId="0" borderId="0" xfId="0" applyFont="1"/>
    <xf numFmtId="0" fontId="57" fillId="10" borderId="0" xfId="0" quotePrefix="1" applyFont="1" applyFill="1" applyBorder="1" applyAlignment="1">
      <alignment horizontal="center" vertical="center" wrapText="1"/>
    </xf>
    <xf numFmtId="0" fontId="56" fillId="11" borderId="0" xfId="0" applyFont="1" applyFill="1" applyBorder="1" applyAlignment="1">
      <alignment horizontal="center" vertical="center" wrapText="1"/>
    </xf>
    <xf numFmtId="0" fontId="0" fillId="11" borderId="0" xfId="0" applyFont="1" applyFill="1" applyBorder="1" applyAlignment="1">
      <alignment horizontal="center" vertical="center" wrapText="1"/>
    </xf>
    <xf numFmtId="0" fontId="54" fillId="11" borderId="0" xfId="0" applyFont="1" applyFill="1" applyBorder="1" applyAlignment="1">
      <alignment horizontal="center" vertical="center" wrapText="1"/>
    </xf>
    <xf numFmtId="0" fontId="59" fillId="11" borderId="0" xfId="0" applyFont="1" applyFill="1" applyBorder="1" applyAlignment="1">
      <alignment horizontal="center" vertical="center" wrapText="1"/>
    </xf>
    <xf numFmtId="0" fontId="60" fillId="0" borderId="0" xfId="0" applyFont="1" applyBorder="1" applyAlignment="1">
      <alignment horizontal="left" vertical="center"/>
    </xf>
    <xf numFmtId="0" fontId="61" fillId="0" borderId="2" xfId="0" applyFont="1" applyBorder="1"/>
    <xf numFmtId="0" fontId="61" fillId="0" borderId="3" xfId="0" applyFont="1" applyBorder="1"/>
    <xf numFmtId="0" fontId="61" fillId="0" borderId="4" xfId="0" applyFont="1" applyBorder="1"/>
    <xf numFmtId="0" fontId="61" fillId="0" borderId="5" xfId="0" applyFont="1" applyBorder="1"/>
    <xf numFmtId="0" fontId="61" fillId="0" borderId="0" xfId="0" applyFont="1" applyBorder="1"/>
    <xf numFmtId="0" fontId="61" fillId="0" borderId="6" xfId="0" applyFont="1" applyBorder="1"/>
    <xf numFmtId="0" fontId="62" fillId="0" borderId="0" xfId="0" applyFont="1" applyBorder="1" applyAlignment="1">
      <alignment horizontal="center"/>
    </xf>
    <xf numFmtId="0" fontId="60" fillId="0" borderId="0" xfId="0" applyFont="1" applyBorder="1" applyAlignment="1">
      <alignment horizontal="center" vertical="center"/>
    </xf>
    <xf numFmtId="0" fontId="63" fillId="0" borderId="0" xfId="0" applyFont="1" applyBorder="1" applyAlignment="1">
      <alignment horizontal="center" vertical="center"/>
    </xf>
    <xf numFmtId="0" fontId="64" fillId="0" borderId="0" xfId="0" applyFont="1" applyBorder="1" applyAlignment="1">
      <alignment horizontal="center"/>
    </xf>
    <xf numFmtId="0" fontId="65" fillId="0" borderId="0" xfId="0" applyFont="1" applyBorder="1"/>
    <xf numFmtId="0" fontId="0" fillId="0" borderId="0" xfId="0" applyFont="1" applyAlignment="1"/>
    <xf numFmtId="0" fontId="61" fillId="0" borderId="7" xfId="0" applyFont="1" applyBorder="1"/>
    <xf numFmtId="0" fontId="61" fillId="0" borderId="8" xfId="0" applyFont="1" applyBorder="1"/>
    <xf numFmtId="0" fontId="61" fillId="0" borderId="9" xfId="0" applyFont="1" applyBorder="1"/>
    <xf numFmtId="0" fontId="56" fillId="12" borderId="0" xfId="0" applyFont="1" applyFill="1" applyBorder="1" applyAlignment="1">
      <alignment horizontal="center" vertical="center" wrapText="1"/>
    </xf>
    <xf numFmtId="0" fontId="58" fillId="12" borderId="0" xfId="0" applyFont="1" applyFill="1" applyBorder="1" applyAlignment="1">
      <alignment horizontal="center" vertical="center" wrapText="1"/>
    </xf>
    <xf numFmtId="10" fontId="57" fillId="0" borderId="0" xfId="0" quotePrefix="1" applyNumberFormat="1" applyFont="1" applyFill="1" applyBorder="1" applyAlignment="1">
      <alignment horizontal="center" vertical="center" wrapText="1"/>
    </xf>
    <xf numFmtId="0" fontId="53" fillId="12" borderId="0" xfId="0" applyFont="1" applyFill="1" applyBorder="1" applyAlignment="1">
      <alignment horizontal="center" vertical="center" wrapText="1"/>
    </xf>
    <xf numFmtId="0" fontId="57" fillId="0" borderId="0" xfId="0" applyFont="1" applyFill="1" applyBorder="1" applyAlignment="1">
      <alignment horizontal="right" vertical="center" wrapText="1"/>
    </xf>
    <xf numFmtId="0" fontId="58" fillId="13" borderId="0" xfId="0" applyFont="1" applyFill="1" applyBorder="1" applyAlignment="1">
      <alignment horizontal="center" vertical="center" wrapText="1"/>
    </xf>
    <xf numFmtId="0" fontId="53" fillId="13"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7" fillId="13"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3" fillId="0"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0" fontId="53" fillId="0" borderId="0" xfId="0" quotePrefix="1" applyFont="1" applyFill="1" applyBorder="1" applyAlignment="1">
      <alignment horizontal="center" vertical="center" wrapText="1"/>
    </xf>
    <xf numFmtId="0" fontId="59" fillId="14" borderId="0" xfId="0" applyFont="1" applyFill="1" applyBorder="1" applyAlignment="1">
      <alignment horizontal="center" vertical="center" wrapText="1"/>
    </xf>
    <xf numFmtId="0" fontId="59" fillId="0" borderId="0" xfId="0" applyFont="1" applyFill="1" applyBorder="1" applyAlignment="1">
      <alignment vertical="center" wrapText="1"/>
    </xf>
    <xf numFmtId="0" fontId="55"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0" xfId="0" quotePrefix="1" applyFont="1" applyFill="1" applyBorder="1" applyAlignment="1">
      <alignment horizontal="center" vertical="center" wrapText="1"/>
    </xf>
    <xf numFmtId="0" fontId="57" fillId="0" borderId="0" xfId="0" quotePrefix="1" applyFont="1" applyFill="1" applyBorder="1" applyAlignment="1">
      <alignment horizontal="right" vertical="center" wrapText="1"/>
    </xf>
    <xf numFmtId="0" fontId="58" fillId="0" borderId="0" xfId="0" applyFont="1" applyFill="1" applyBorder="1" applyAlignment="1">
      <alignment horizontal="center" vertical="center" wrapText="1"/>
    </xf>
    <xf numFmtId="9" fontId="57" fillId="0" borderId="0" xfId="23" applyFont="1" applyFill="1" applyBorder="1" applyAlignment="1">
      <alignment horizontal="center" vertical="center" wrapText="1"/>
    </xf>
    <xf numFmtId="0" fontId="56" fillId="12" borderId="0" xfId="0" applyFont="1" applyFill="1" applyBorder="1" applyAlignment="1">
      <alignment horizontal="center" vertical="center" wrapText="1"/>
    </xf>
    <xf numFmtId="0" fontId="58" fillId="12" borderId="0" xfId="0" applyFont="1" applyFill="1" applyBorder="1" applyAlignment="1">
      <alignment horizontal="center" vertical="center" wrapText="1"/>
    </xf>
    <xf numFmtId="10" fontId="57" fillId="0" borderId="0" xfId="0" quotePrefix="1" applyNumberFormat="1" applyFont="1" applyFill="1" applyBorder="1" applyAlignment="1">
      <alignment horizontal="center" vertical="center" wrapText="1"/>
    </xf>
    <xf numFmtId="0" fontId="53" fillId="12" borderId="0" xfId="0" applyFont="1" applyFill="1" applyBorder="1" applyAlignment="1">
      <alignment horizontal="center" vertical="center" wrapText="1"/>
    </xf>
    <xf numFmtId="9" fontId="57" fillId="0" borderId="0" xfId="23" quotePrefix="1" applyFont="1" applyFill="1" applyBorder="1" applyAlignment="1">
      <alignment horizontal="center" vertical="center" wrapText="1"/>
    </xf>
    <xf numFmtId="0" fontId="69" fillId="0" borderId="0" xfId="0" applyFont="1" applyFill="1" applyBorder="1" applyAlignment="1">
      <alignment horizontal="center" vertical="center" wrapText="1"/>
    </xf>
    <xf numFmtId="0" fontId="0" fillId="0" borderId="0" xfId="0"/>
    <xf numFmtId="0" fontId="5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0" xfId="0" quotePrefix="1" applyFont="1" applyFill="1" applyBorder="1" applyAlignment="1">
      <alignment horizontal="center" vertical="center" wrapText="1"/>
    </xf>
    <xf numFmtId="3" fontId="57" fillId="0" borderId="0" xfId="0" quotePrefix="1" applyNumberFormat="1" applyFont="1" applyFill="1" applyBorder="1" applyAlignment="1">
      <alignment horizontal="center" vertical="center" wrapText="1"/>
    </xf>
    <xf numFmtId="0" fontId="57" fillId="0" borderId="0" xfId="0" quotePrefix="1" applyFont="1" applyFill="1" applyBorder="1" applyAlignment="1">
      <alignment horizontal="right" vertical="center" wrapText="1"/>
    </xf>
    <xf numFmtId="9" fontId="57" fillId="0" borderId="0" xfId="23" applyFont="1" applyFill="1" applyBorder="1" applyAlignment="1">
      <alignment horizontal="center" vertical="center" wrapText="1"/>
    </xf>
    <xf numFmtId="0" fontId="58" fillId="12" borderId="0" xfId="0" applyFont="1" applyFill="1" applyBorder="1" applyAlignment="1">
      <alignment horizontal="center" vertical="center" wrapText="1"/>
    </xf>
    <xf numFmtId="0" fontId="53" fillId="12" borderId="0" xfId="0" applyFont="1" applyFill="1" applyBorder="1" applyAlignment="1">
      <alignment horizontal="center" vertical="center" wrapText="1"/>
    </xf>
    <xf numFmtId="0" fontId="68" fillId="12" borderId="0" xfId="0" quotePrefix="1" applyFont="1" applyFill="1" applyBorder="1" applyAlignment="1">
      <alignment horizontal="center" vertical="center" wrapText="1"/>
    </xf>
    <xf numFmtId="0" fontId="59" fillId="0" borderId="0" xfId="0" applyFont="1" applyFill="1" applyBorder="1" applyAlignment="1">
      <alignment horizontal="center" vertical="center" wrapText="1"/>
    </xf>
    <xf numFmtId="0" fontId="52" fillId="0" borderId="0" xfId="4" applyFill="1" applyBorder="1" applyAlignment="1">
      <alignment horizontal="center" vertical="center" wrapText="1"/>
    </xf>
    <xf numFmtId="0" fontId="0" fillId="0" borderId="0" xfId="0" applyFill="1"/>
    <xf numFmtId="0" fontId="70" fillId="0" borderId="0" xfId="4" quotePrefix="1" applyFont="1" applyFill="1" applyBorder="1" applyAlignment="1">
      <alignment horizontal="center" vertical="center" wrapText="1"/>
    </xf>
    <xf numFmtId="0" fontId="71" fillId="0" borderId="0" xfId="0" quotePrefix="1" applyFont="1" applyFill="1" applyBorder="1" applyAlignment="1">
      <alignment horizontal="right" vertical="center" wrapText="1"/>
    </xf>
    <xf numFmtId="0" fontId="52" fillId="0" borderId="0" xfId="4" quotePrefix="1" applyFill="1" applyBorder="1" applyAlignment="1">
      <alignment horizontal="center" vertical="center" wrapText="1"/>
    </xf>
    <xf numFmtId="0" fontId="69" fillId="0" borderId="0" xfId="0" applyFont="1" applyFill="1" applyBorder="1" applyAlignment="1">
      <alignment horizontal="right" vertical="center" wrapText="1"/>
    </xf>
    <xf numFmtId="0" fontId="69" fillId="0" borderId="0" xfId="0" quotePrefix="1" applyFont="1" applyFill="1" applyBorder="1" applyAlignment="1">
      <alignment horizontal="right" vertical="center" wrapText="1"/>
    </xf>
    <xf numFmtId="0" fontId="50" fillId="0" borderId="0" xfId="4" applyFont="1" applyAlignment="1"/>
    <xf numFmtId="0" fontId="72" fillId="0" borderId="0" xfId="0" applyFont="1" applyFill="1" applyBorder="1" applyAlignment="1">
      <alignment horizontal="center" vertical="center" wrapText="1"/>
    </xf>
    <xf numFmtId="0" fontId="69" fillId="0" borderId="0" xfId="0" quotePrefix="1" applyFont="1" applyFill="1" applyBorder="1" applyAlignment="1">
      <alignment horizontal="center" vertical="center" wrapText="1"/>
    </xf>
    <xf numFmtId="0" fontId="0" fillId="0" borderId="0" xfId="0" applyAlignment="1">
      <alignment horizontal="center"/>
    </xf>
    <xf numFmtId="0" fontId="52" fillId="0" borderId="66" xfId="4" applyFill="1" applyBorder="1" applyAlignment="1">
      <alignment horizontal="center" vertical="center" wrapText="1"/>
    </xf>
    <xf numFmtId="0" fontId="52" fillId="0" borderId="67" xfId="4" applyFill="1" applyBorder="1" applyAlignment="1">
      <alignment horizontal="center" vertical="center" wrapText="1"/>
    </xf>
    <xf numFmtId="0" fontId="52" fillId="0" borderId="67" xfId="4" quotePrefix="1" applyFill="1" applyBorder="1" applyAlignment="1">
      <alignment horizontal="right" vertical="center" wrapText="1"/>
    </xf>
    <xf numFmtId="0" fontId="52" fillId="0" borderId="67" xfId="4" quotePrefix="1" applyFill="1" applyBorder="1" applyAlignment="1">
      <alignment horizontal="center" vertical="center" wrapText="1"/>
    </xf>
    <xf numFmtId="0" fontId="52" fillId="0" borderId="68" xfId="4" quotePrefix="1" applyFill="1" applyBorder="1" applyAlignment="1">
      <alignment horizontal="center" vertical="center" wrapText="1"/>
    </xf>
    <xf numFmtId="0" fontId="0" fillId="0" borderId="0" xfId="0" applyFont="1" applyFill="1" applyBorder="1" applyAlignment="1">
      <alignment horizontal="left" vertical="center"/>
    </xf>
    <xf numFmtId="0" fontId="59" fillId="11" borderId="66" xfId="0" applyFont="1" applyFill="1" applyBorder="1" applyAlignment="1">
      <alignment horizontal="center" vertical="center" wrapText="1"/>
    </xf>
    <xf numFmtId="0" fontId="52" fillId="0" borderId="68" xfId="4" quotePrefix="1" applyFill="1" applyBorder="1" applyAlignment="1">
      <alignment horizontal="right" vertical="center" wrapText="1"/>
    </xf>
    <xf numFmtId="0" fontId="73" fillId="0" borderId="0" xfId="0" applyFont="1" applyBorder="1" applyAlignment="1">
      <alignment horizontal="center" vertical="center"/>
    </xf>
    <xf numFmtId="0" fontId="52" fillId="0" borderId="0" xfId="4" applyAlignment="1">
      <alignment horizontal="center"/>
    </xf>
    <xf numFmtId="0" fontId="0" fillId="0" borderId="0" xfId="0"/>
    <xf numFmtId="0" fontId="57" fillId="0" borderId="0" xfId="0" applyFont="1" applyFill="1" applyBorder="1" applyAlignment="1">
      <alignment horizontal="center" vertical="center" wrapText="1"/>
    </xf>
    <xf numFmtId="0" fontId="57" fillId="0" borderId="0" xfId="0" quotePrefix="1" applyFont="1" applyFill="1" applyBorder="1" applyAlignment="1">
      <alignment horizontal="center" vertical="center" wrapText="1"/>
    </xf>
    <xf numFmtId="0" fontId="0" fillId="0" borderId="0" xfId="0" applyFont="1"/>
    <xf numFmtId="0" fontId="68" fillId="0" borderId="0" xfId="0" quotePrefix="1" applyFont="1" applyFill="1" applyBorder="1" applyAlignment="1">
      <alignment horizontal="center" vertical="center" wrapText="1"/>
    </xf>
    <xf numFmtId="0" fontId="0" fillId="0" borderId="0" xfId="0" applyAlignment="1">
      <alignment horizontal="center"/>
    </xf>
    <xf numFmtId="0" fontId="57" fillId="0" borderId="0"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57" fillId="0" borderId="70" xfId="0" applyFont="1" applyFill="1" applyBorder="1" applyAlignment="1">
      <alignment horizontal="center" vertical="center" wrapText="1"/>
    </xf>
    <xf numFmtId="10" fontId="57" fillId="0" borderId="0" xfId="0" applyNumberFormat="1" applyFont="1" applyFill="1" applyBorder="1" applyAlignment="1">
      <alignment horizontal="center" vertical="center" wrapText="1"/>
    </xf>
    <xf numFmtId="0" fontId="0" fillId="0" borderId="0" xfId="0" applyFill="1" applyAlignment="1">
      <alignment horizontal="center"/>
    </xf>
    <xf numFmtId="0" fontId="74" fillId="0" borderId="0" xfId="0" applyFont="1" applyFill="1" applyBorder="1" applyAlignment="1">
      <alignment horizontal="left" vertical="center"/>
    </xf>
    <xf numFmtId="0" fontId="74" fillId="0" borderId="0"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6" fillId="0" borderId="0" xfId="0" applyFont="1" applyAlignment="1">
      <alignment horizontal="center" vertical="center"/>
    </xf>
    <xf numFmtId="0" fontId="77" fillId="0" borderId="0" xfId="0" applyFont="1" applyAlignment="1">
      <alignment vertical="center" wrapText="1"/>
    </xf>
    <xf numFmtId="0" fontId="78" fillId="0" borderId="0" xfId="0" applyFont="1" applyAlignment="1">
      <alignment horizontal="left" vertical="center" wrapText="1"/>
    </xf>
    <xf numFmtId="0" fontId="79" fillId="0" borderId="0" xfId="0" applyFont="1" applyAlignment="1">
      <alignment wrapText="1"/>
    </xf>
    <xf numFmtId="0" fontId="77" fillId="0" borderId="0" xfId="0" applyFont="1" applyAlignment="1">
      <alignment horizontal="left" vertical="center" wrapText="1"/>
    </xf>
    <xf numFmtId="0" fontId="80" fillId="0" borderId="0" xfId="0" applyFont="1" applyAlignment="1">
      <alignment vertical="center" wrapText="1"/>
    </xf>
    <xf numFmtId="0" fontId="81" fillId="0" borderId="0" xfId="0" applyFont="1" applyAlignment="1">
      <alignment horizontal="left" vertical="center" wrapText="1"/>
    </xf>
    <xf numFmtId="0" fontId="81" fillId="0" borderId="0" xfId="0" applyFont="1" applyAlignment="1">
      <alignment wrapText="1"/>
    </xf>
    <xf numFmtId="0" fontId="79" fillId="0" borderId="0" xfId="0" applyFont="1" applyAlignment="1">
      <alignment vertical="center" wrapText="1"/>
    </xf>
    <xf numFmtId="0" fontId="82" fillId="0" borderId="0" xfId="0" applyFont="1" applyAlignment="1">
      <alignment vertical="center" wrapText="1"/>
    </xf>
    <xf numFmtId="0" fontId="81" fillId="0" borderId="0" xfId="0" applyFont="1" applyAlignment="1">
      <alignment vertical="center" wrapText="1"/>
    </xf>
    <xf numFmtId="10" fontId="2" fillId="0" borderId="0" xfId="23" applyNumberFormat="1" applyFont="1" applyBorder="1" applyAlignment="1">
      <alignment horizontal="center"/>
    </xf>
    <xf numFmtId="10" fontId="57" fillId="0" borderId="0" xfId="23" applyNumberFormat="1" applyFont="1" applyFill="1" applyBorder="1" applyAlignment="1">
      <alignment horizontal="center" vertical="center" wrapText="1"/>
    </xf>
    <xf numFmtId="10" fontId="0" fillId="0" borderId="0" xfId="0" applyNumberFormat="1" applyBorder="1" applyAlignment="1">
      <alignment horizontal="center"/>
    </xf>
    <xf numFmtId="10" fontId="2" fillId="0" borderId="0" xfId="23" applyNumberFormat="1" applyFont="1" applyFill="1" applyBorder="1" applyAlignment="1">
      <alignment horizontal="center"/>
    </xf>
    <xf numFmtId="14" fontId="57" fillId="0" borderId="0" xfId="0" applyNumberFormat="1" applyFont="1" applyFill="1" applyBorder="1" applyAlignment="1">
      <alignment horizontal="center" vertical="center" wrapText="1"/>
    </xf>
    <xf numFmtId="165" fontId="57" fillId="0" borderId="0" xfId="0" applyNumberFormat="1" applyFont="1" applyFill="1" applyBorder="1" applyAlignment="1">
      <alignment horizontal="center" vertical="center" wrapText="1"/>
    </xf>
    <xf numFmtId="0" fontId="83" fillId="0" borderId="0" xfId="0" applyFont="1" applyFill="1" applyBorder="1" applyAlignment="1">
      <alignment horizontal="left" vertical="center"/>
    </xf>
    <xf numFmtId="2" fontId="57" fillId="0" borderId="0" xfId="0" applyNumberFormat="1" applyFont="1" applyFill="1" applyBorder="1" applyAlignment="1">
      <alignment horizontal="center" vertical="center" wrapText="1"/>
    </xf>
    <xf numFmtId="0" fontId="69" fillId="0" borderId="0" xfId="0" applyFont="1" applyFill="1" applyBorder="1" applyAlignment="1">
      <alignment horizontal="left" vertical="center"/>
    </xf>
    <xf numFmtId="43" fontId="57" fillId="0" borderId="0" xfId="8" applyFont="1" applyFill="1" applyBorder="1" applyAlignment="1">
      <alignment horizontal="center" vertical="center" wrapText="1"/>
    </xf>
    <xf numFmtId="166" fontId="57" fillId="0" borderId="0" xfId="0" quotePrefix="1" applyNumberFormat="1" applyFont="1" applyFill="1" applyBorder="1" applyAlignment="1">
      <alignment horizontal="center" vertical="center" wrapText="1"/>
    </xf>
    <xf numFmtId="166" fontId="57" fillId="0" borderId="0" xfId="0" applyNumberFormat="1" applyFont="1" applyFill="1" applyBorder="1" applyAlignment="1">
      <alignment horizontal="center" vertical="center" wrapText="1"/>
    </xf>
    <xf numFmtId="0" fontId="84" fillId="12" borderId="0" xfId="0" applyFont="1" applyFill="1" applyBorder="1" applyAlignment="1">
      <alignment horizontal="center" vertical="center" wrapText="1"/>
    </xf>
    <xf numFmtId="166" fontId="57" fillId="0" borderId="0" xfId="8" applyNumberFormat="1" applyFont="1" applyFill="1" applyBorder="1" applyAlignment="1">
      <alignment horizontal="center" vertical="center" wrapText="1"/>
    </xf>
    <xf numFmtId="0" fontId="51" fillId="0" borderId="0" xfId="0" applyFont="1" applyFill="1" applyBorder="1" applyAlignment="1">
      <alignment horizontal="center" vertical="center" wrapText="1"/>
    </xf>
    <xf numFmtId="9" fontId="57"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xf>
    <xf numFmtId="10" fontId="55" fillId="0" borderId="0" xfId="23" applyNumberFormat="1" applyFont="1" applyFill="1" applyBorder="1" applyAlignment="1">
      <alignment horizontal="center" vertical="center" wrapText="1"/>
    </xf>
    <xf numFmtId="0" fontId="2" fillId="0" borderId="0" xfId="0" applyFont="1" applyFill="1" applyBorder="1" applyAlignment="1">
      <alignment horizontal="left" vertical="center"/>
    </xf>
    <xf numFmtId="43" fontId="55" fillId="0" borderId="0" xfId="8" applyFont="1" applyFill="1" applyBorder="1" applyAlignment="1">
      <alignment horizontal="center" vertical="center" wrapText="1"/>
    </xf>
    <xf numFmtId="0" fontId="57" fillId="0" borderId="0" xfId="12" applyFont="1" applyFill="1" applyBorder="1" applyAlignment="1">
      <alignment horizontal="left" vertical="center" wrapText="1"/>
    </xf>
    <xf numFmtId="0" fontId="57" fillId="0" borderId="0" xfId="12" applyFont="1" applyFill="1" applyBorder="1" applyAlignment="1">
      <alignment horizontal="center" vertical="center" wrapText="1"/>
    </xf>
    <xf numFmtId="168" fontId="55" fillId="0" borderId="0" xfId="8" applyNumberFormat="1" applyFont="1" applyFill="1" applyBorder="1" applyAlignment="1">
      <alignment horizontal="center" vertical="center" wrapText="1"/>
    </xf>
    <xf numFmtId="3" fontId="57" fillId="0" borderId="0" xfId="0" applyNumberFormat="1" applyFont="1" applyFill="1" applyBorder="1" applyAlignment="1">
      <alignment horizontal="center" vertical="center" wrapText="1"/>
    </xf>
    <xf numFmtId="10" fontId="57" fillId="0" borderId="0" xfId="23" quotePrefix="1" applyNumberFormat="1" applyFont="1" applyFill="1" applyBorder="1" applyAlignment="1">
      <alignment horizontal="center" vertical="center" wrapText="1"/>
    </xf>
    <xf numFmtId="10" fontId="49" fillId="0" borderId="0" xfId="23" quotePrefix="1" applyNumberFormat="1" applyFont="1" applyFill="1" applyBorder="1" applyAlignment="1">
      <alignment horizontal="center" vertical="center" wrapText="1"/>
    </xf>
    <xf numFmtId="43" fontId="18" fillId="2" borderId="10" xfId="18" applyNumberFormat="1" applyFont="1" applyFill="1" applyBorder="1"/>
    <xf numFmtId="3" fontId="2" fillId="3" borderId="11" xfId="9" applyNumberFormat="1" applyFont="1" applyFill="1" applyBorder="1" applyAlignment="1">
      <alignment horizontal="right"/>
    </xf>
    <xf numFmtId="4" fontId="2" fillId="4" borderId="12" xfId="9" applyNumberFormat="1" applyFill="1" applyBorder="1"/>
    <xf numFmtId="3" fontId="2" fillId="3" borderId="13" xfId="9" applyNumberFormat="1" applyFont="1" applyFill="1" applyBorder="1" applyAlignment="1">
      <alignment horizontal="right"/>
    </xf>
    <xf numFmtId="3" fontId="2" fillId="3" borderId="13" xfId="9" applyNumberFormat="1" applyFont="1" applyFill="1" applyBorder="1"/>
    <xf numFmtId="43" fontId="3" fillId="0" borderId="0" xfId="9" applyFont="1" applyAlignment="1">
      <alignment horizontal="center"/>
    </xf>
    <xf numFmtId="3" fontId="33" fillId="5" borderId="14" xfId="9" applyNumberFormat="1" applyFont="1" applyFill="1" applyBorder="1"/>
    <xf numFmtId="3" fontId="33" fillId="5" borderId="15" xfId="9" applyNumberFormat="1" applyFont="1" applyFill="1" applyBorder="1"/>
    <xf numFmtId="3" fontId="33" fillId="5" borderId="16" xfId="9" applyNumberFormat="1" applyFont="1" applyFill="1" applyBorder="1"/>
    <xf numFmtId="0" fontId="17" fillId="0" borderId="0" xfId="18" applyFont="1" applyFill="1" applyBorder="1" applyAlignment="1">
      <alignment horizontal="center"/>
    </xf>
    <xf numFmtId="0" fontId="2" fillId="6" borderId="16" xfId="18" applyFont="1" applyFill="1" applyBorder="1" applyAlignment="1">
      <alignment horizontal="center"/>
    </xf>
    <xf numFmtId="0" fontId="28" fillId="0" borderId="0" xfId="18"/>
    <xf numFmtId="0" fontId="28" fillId="0" borderId="0" xfId="18" applyAlignment="1">
      <alignment horizontal="right"/>
    </xf>
    <xf numFmtId="0" fontId="9" fillId="0" borderId="0" xfId="18" applyFont="1" applyAlignment="1">
      <alignment horizontal="right"/>
    </xf>
    <xf numFmtId="0" fontId="9" fillId="0" borderId="0" xfId="18" applyFont="1"/>
    <xf numFmtId="0" fontId="28" fillId="0" borderId="0" xfId="18" applyAlignment="1">
      <alignment horizontal="center"/>
    </xf>
    <xf numFmtId="0" fontId="12" fillId="0" borderId="0" xfId="18" applyFont="1"/>
    <xf numFmtId="0" fontId="28" fillId="0" borderId="17" xfId="18" applyBorder="1"/>
    <xf numFmtId="0" fontId="28" fillId="0" borderId="0" xfId="18" applyBorder="1"/>
    <xf numFmtId="0" fontId="11" fillId="0" borderId="0" xfId="18" applyFont="1"/>
    <xf numFmtId="0" fontId="28" fillId="0" borderId="15" xfId="18" applyBorder="1"/>
    <xf numFmtId="0" fontId="28" fillId="0" borderId="17" xfId="18" applyBorder="1" applyAlignment="1">
      <alignment horizontal="center"/>
    </xf>
    <xf numFmtId="0" fontId="9" fillId="0" borderId="0" xfId="18" applyFont="1" applyFill="1" applyBorder="1" applyAlignment="1">
      <alignment horizontal="left"/>
    </xf>
    <xf numFmtId="0" fontId="28" fillId="0" borderId="0" xfId="18" applyFill="1" applyBorder="1"/>
    <xf numFmtId="0" fontId="28" fillId="0" borderId="18" xfId="18" applyBorder="1"/>
    <xf numFmtId="0" fontId="28" fillId="0" borderId="0" xfId="18" applyBorder="1" applyAlignment="1">
      <alignment horizontal="center"/>
    </xf>
    <xf numFmtId="0" fontId="28" fillId="0" borderId="0" xfId="18" applyFill="1" applyBorder="1" applyAlignment="1">
      <alignment horizontal="center"/>
    </xf>
    <xf numFmtId="0" fontId="18" fillId="0" borderId="0" xfId="18" applyFont="1" applyFill="1"/>
    <xf numFmtId="0" fontId="11" fillId="0" borderId="0" xfId="18" applyFont="1" applyFill="1" applyBorder="1" applyAlignment="1">
      <alignment horizontal="left"/>
    </xf>
    <xf numFmtId="0" fontId="11" fillId="0" borderId="0" xfId="18" applyFont="1" applyBorder="1"/>
    <xf numFmtId="0" fontId="24" fillId="0" borderId="0" xfId="18" applyFont="1" applyBorder="1"/>
    <xf numFmtId="0" fontId="11" fillId="0" borderId="0" xfId="18" applyFont="1" applyFill="1" applyBorder="1"/>
    <xf numFmtId="0" fontId="24" fillId="0" borderId="0" xfId="18" applyFont="1"/>
    <xf numFmtId="0" fontId="25" fillId="0" borderId="0" xfId="18" applyFont="1"/>
    <xf numFmtId="0" fontId="2" fillId="0" borderId="0" xfId="18" applyFont="1" applyBorder="1" applyAlignment="1">
      <alignment horizontal="center" wrapText="1"/>
    </xf>
    <xf numFmtId="0" fontId="17" fillId="0" borderId="0" xfId="18" applyFont="1" applyFill="1"/>
    <xf numFmtId="0" fontId="17" fillId="0" borderId="0" xfId="18" applyFont="1" applyFill="1" applyBorder="1"/>
    <xf numFmtId="0" fontId="28" fillId="0" borderId="0" xfId="18" applyFill="1"/>
    <xf numFmtId="0" fontId="11" fillId="0" borderId="0" xfId="18" applyFont="1" applyFill="1"/>
    <xf numFmtId="0" fontId="12" fillId="0" borderId="0" xfId="18" applyFont="1" applyFill="1"/>
    <xf numFmtId="0" fontId="20" fillId="0" borderId="0" xfId="5" applyFill="1" applyBorder="1" applyAlignment="1" applyProtection="1"/>
    <xf numFmtId="0" fontId="28" fillId="0" borderId="13" xfId="18" applyFill="1" applyBorder="1"/>
    <xf numFmtId="0" fontId="28" fillId="0" borderId="0" xfId="18" applyFill="1" applyAlignment="1">
      <alignment horizontal="center"/>
    </xf>
    <xf numFmtId="0" fontId="2" fillId="0" borderId="0" xfId="18" applyFont="1"/>
    <xf numFmtId="0" fontId="2" fillId="0" borderId="0" xfId="18" applyFont="1" applyFill="1" applyBorder="1"/>
    <xf numFmtId="0" fontId="18" fillId="0" borderId="0" xfId="18" applyFont="1" applyFill="1" applyAlignment="1">
      <alignment horizontal="center"/>
    </xf>
    <xf numFmtId="0" fontId="19" fillId="0" borderId="0" xfId="18" applyFont="1" applyAlignment="1">
      <alignment horizontal="center"/>
    </xf>
    <xf numFmtId="0" fontId="2" fillId="0" borderId="0" xfId="18" applyFont="1" applyFill="1"/>
    <xf numFmtId="0" fontId="9" fillId="0" borderId="0" xfId="18" applyFont="1" applyFill="1" applyBorder="1" applyAlignment="1"/>
    <xf numFmtId="0" fontId="9" fillId="0" borderId="0" xfId="18" applyFont="1" applyFill="1" applyBorder="1" applyAlignment="1">
      <alignment horizontal="right"/>
    </xf>
    <xf numFmtId="0" fontId="28" fillId="0" borderId="11" xfId="18" applyBorder="1"/>
    <xf numFmtId="0" fontId="28" fillId="0" borderId="19" xfId="18" applyBorder="1"/>
    <xf numFmtId="0" fontId="28" fillId="0" borderId="20" xfId="18" applyBorder="1"/>
    <xf numFmtId="0" fontId="27" fillId="0" borderId="0" xfId="18" applyFont="1"/>
    <xf numFmtId="0" fontId="2" fillId="0" borderId="0" xfId="18" applyFont="1" applyAlignment="1">
      <alignment horizontal="center"/>
    </xf>
    <xf numFmtId="0" fontId="9" fillId="0" borderId="0" xfId="18" applyFont="1" applyFill="1" applyBorder="1"/>
    <xf numFmtId="0" fontId="28" fillId="0" borderId="0" xfId="18" quotePrefix="1"/>
    <xf numFmtId="0" fontId="28" fillId="0" borderId="0" xfId="18" applyAlignment="1">
      <alignment vertical="center"/>
    </xf>
    <xf numFmtId="0" fontId="2" fillId="0" borderId="0" xfId="18" applyFont="1" applyAlignment="1">
      <alignment vertical="center"/>
    </xf>
    <xf numFmtId="0" fontId="3" fillId="0" borderId="0" xfId="18" applyFont="1"/>
    <xf numFmtId="0" fontId="28" fillId="0" borderId="0" xfId="18" applyAlignment="1">
      <alignment horizontal="left"/>
    </xf>
    <xf numFmtId="0" fontId="9" fillId="0" borderId="0" xfId="18" applyFont="1" applyAlignment="1">
      <alignment horizontal="left"/>
    </xf>
    <xf numFmtId="0" fontId="28" fillId="4" borderId="0" xfId="18" applyFill="1"/>
    <xf numFmtId="4" fontId="28" fillId="4" borderId="0" xfId="18" applyNumberFormat="1" applyFill="1"/>
    <xf numFmtId="0" fontId="9" fillId="4" borderId="21" xfId="18" applyFont="1" applyFill="1" applyBorder="1" applyAlignment="1">
      <alignment horizontal="center"/>
    </xf>
    <xf numFmtId="10" fontId="18" fillId="2" borderId="21" xfId="18" applyNumberFormat="1" applyFont="1" applyFill="1" applyBorder="1" applyAlignment="1">
      <alignment horizontal="center"/>
    </xf>
    <xf numFmtId="0" fontId="18" fillId="2" borderId="22" xfId="18" applyFont="1" applyFill="1" applyBorder="1"/>
    <xf numFmtId="0" fontId="12" fillId="4" borderId="0" xfId="18" applyFont="1" applyFill="1"/>
    <xf numFmtId="0" fontId="9" fillId="4" borderId="0" xfId="18" applyFont="1" applyFill="1" applyBorder="1" applyAlignment="1">
      <alignment horizontal="center"/>
    </xf>
    <xf numFmtId="0" fontId="28" fillId="4" borderId="18" xfId="18" applyFill="1" applyBorder="1"/>
    <xf numFmtId="3" fontId="28" fillId="4" borderId="18" xfId="18" applyNumberFormat="1" applyFill="1" applyBorder="1"/>
    <xf numFmtId="0" fontId="28" fillId="2" borderId="11" xfId="18" applyFill="1" applyBorder="1" applyAlignment="1">
      <alignment horizontal="center"/>
    </xf>
    <xf numFmtId="0" fontId="30" fillId="2" borderId="11" xfId="18" applyFont="1" applyFill="1" applyBorder="1" applyAlignment="1">
      <alignment horizontal="center" vertical="center" wrapText="1"/>
    </xf>
    <xf numFmtId="4" fontId="28" fillId="4" borderId="0" xfId="18" applyNumberFormat="1" applyFill="1" applyAlignment="1">
      <alignment horizontal="center"/>
    </xf>
    <xf numFmtId="0" fontId="30" fillId="2" borderId="13" xfId="18" applyFont="1" applyFill="1" applyBorder="1" applyAlignment="1">
      <alignment horizontal="center" vertical="center" wrapText="1"/>
    </xf>
    <xf numFmtId="0" fontId="28" fillId="0" borderId="11" xfId="18" applyFill="1" applyBorder="1" applyAlignment="1">
      <alignment horizontal="center"/>
    </xf>
    <xf numFmtId="3" fontId="31" fillId="3" borderId="11" xfId="18" applyNumberFormat="1" applyFont="1" applyFill="1" applyBorder="1" applyAlignment="1">
      <alignment horizontal="right" vertical="center" wrapText="1"/>
    </xf>
    <xf numFmtId="3" fontId="32" fillId="0" borderId="11" xfId="18" applyNumberFormat="1" applyFont="1" applyFill="1" applyBorder="1" applyAlignment="1">
      <alignment horizontal="right" vertical="center" wrapText="1"/>
    </xf>
    <xf numFmtId="0" fontId="28" fillId="0" borderId="13" xfId="18" applyFill="1" applyBorder="1" applyAlignment="1">
      <alignment horizontal="center"/>
    </xf>
    <xf numFmtId="4" fontId="28" fillId="4" borderId="0" xfId="18" applyNumberFormat="1" applyFill="1" applyBorder="1"/>
    <xf numFmtId="3" fontId="32" fillId="0" borderId="13" xfId="18" applyNumberFormat="1" applyFont="1" applyFill="1" applyBorder="1" applyAlignment="1">
      <alignment horizontal="right" vertical="center" wrapText="1"/>
    </xf>
    <xf numFmtId="3" fontId="2" fillId="0" borderId="13" xfId="18" applyNumberFormat="1" applyFont="1" applyFill="1" applyBorder="1" applyAlignment="1">
      <alignment horizontal="right"/>
    </xf>
    <xf numFmtId="169" fontId="28" fillId="3" borderId="13" xfId="18" applyNumberFormat="1" applyFill="1" applyBorder="1" applyAlignment="1">
      <alignment horizontal="right"/>
    </xf>
    <xf numFmtId="3" fontId="28" fillId="3" borderId="13" xfId="18" applyNumberFormat="1" applyFill="1" applyBorder="1"/>
    <xf numFmtId="3" fontId="28" fillId="0" borderId="13" xfId="18" applyNumberFormat="1" applyFill="1" applyBorder="1"/>
    <xf numFmtId="0" fontId="33" fillId="7" borderId="14" xfId="18" applyFont="1" applyFill="1" applyBorder="1"/>
    <xf numFmtId="0" fontId="33" fillId="7" borderId="15" xfId="18" applyFont="1" applyFill="1" applyBorder="1" applyAlignment="1">
      <alignment horizontal="center"/>
    </xf>
    <xf numFmtId="14" fontId="33" fillId="7" borderId="16" xfId="18" applyNumberFormat="1" applyFont="1" applyFill="1" applyBorder="1" applyAlignment="1">
      <alignment horizontal="center"/>
    </xf>
    <xf numFmtId="0" fontId="3" fillId="0" borderId="0" xfId="18" applyFont="1" applyAlignment="1">
      <alignment horizontal="center"/>
    </xf>
    <xf numFmtId="0" fontId="35" fillId="5" borderId="17" xfId="18" applyFont="1" applyFill="1" applyBorder="1" applyAlignment="1">
      <alignment horizontal="center" vertical="center"/>
    </xf>
    <xf numFmtId="0" fontId="35" fillId="5" borderId="0" xfId="18" applyFont="1" applyFill="1" applyBorder="1" applyAlignment="1">
      <alignment horizontal="center" vertical="center"/>
    </xf>
    <xf numFmtId="0" fontId="35" fillId="5" borderId="23" xfId="18" applyFont="1" applyFill="1" applyBorder="1" applyAlignment="1">
      <alignment horizontal="center" vertical="center"/>
    </xf>
    <xf numFmtId="0" fontId="36" fillId="5" borderId="20" xfId="18" applyFont="1" applyFill="1" applyBorder="1" applyAlignment="1">
      <alignment horizontal="center" vertical="center" wrapText="1"/>
    </xf>
    <xf numFmtId="0" fontId="36" fillId="5" borderId="12" xfId="18" applyFont="1" applyFill="1" applyBorder="1" applyAlignment="1">
      <alignment horizontal="center" vertical="center" wrapText="1"/>
    </xf>
    <xf numFmtId="0" fontId="36" fillId="5" borderId="24" xfId="18" applyFont="1" applyFill="1" applyBorder="1" applyAlignment="1">
      <alignment horizontal="center" vertical="center" wrapText="1"/>
    </xf>
    <xf numFmtId="0" fontId="33" fillId="5" borderId="14" xfId="18" applyFont="1" applyFill="1" applyBorder="1" applyAlignment="1">
      <alignment horizontal="center" vertical="center" wrapText="1"/>
    </xf>
    <xf numFmtId="0" fontId="33" fillId="5" borderId="15" xfId="18" applyFont="1" applyFill="1" applyBorder="1" applyAlignment="1">
      <alignment horizontal="center" vertical="center" wrapText="1"/>
    </xf>
    <xf numFmtId="0" fontId="33" fillId="5" borderId="16" xfId="18" applyFont="1" applyFill="1" applyBorder="1" applyAlignment="1">
      <alignment horizontal="center" vertical="center" wrapText="1"/>
    </xf>
    <xf numFmtId="14" fontId="37" fillId="0" borderId="18" xfId="18" applyNumberFormat="1" applyFont="1" applyFill="1" applyBorder="1"/>
    <xf numFmtId="0" fontId="37" fillId="0" borderId="18" xfId="20" applyFont="1" applyFill="1" applyBorder="1" applyAlignment="1">
      <alignment horizontal="center"/>
    </xf>
    <xf numFmtId="1" fontId="37" fillId="0" borderId="14" xfId="20" applyNumberFormat="1" applyFont="1" applyFill="1" applyBorder="1" applyAlignment="1">
      <alignment horizontal="center"/>
    </xf>
    <xf numFmtId="0" fontId="28" fillId="0" borderId="0" xfId="18" applyFill="1" applyAlignment="1">
      <alignment vertical="center"/>
    </xf>
    <xf numFmtId="0" fontId="28" fillId="0" borderId="16" xfId="18" applyBorder="1"/>
    <xf numFmtId="0" fontId="28" fillId="0" borderId="25" xfId="18" applyBorder="1"/>
    <xf numFmtId="14" fontId="28" fillId="0" borderId="26" xfId="18" applyNumberFormat="1" applyBorder="1"/>
    <xf numFmtId="0" fontId="13" fillId="0" borderId="16" xfId="18" applyFont="1" applyBorder="1"/>
    <xf numFmtId="0" fontId="21" fillId="0" borderId="0" xfId="5" applyFont="1" applyFill="1" applyBorder="1" applyAlignment="1" applyProtection="1"/>
    <xf numFmtId="0" fontId="13" fillId="0" borderId="0" xfId="18" applyFont="1" applyFill="1" applyBorder="1"/>
    <xf numFmtId="3" fontId="13" fillId="0" borderId="18" xfId="18" applyNumberFormat="1" applyFont="1" applyBorder="1"/>
    <xf numFmtId="165" fontId="13" fillId="0" borderId="18" xfId="18" applyNumberFormat="1" applyFont="1" applyBorder="1" applyAlignment="1">
      <alignment horizontal="center"/>
    </xf>
    <xf numFmtId="165" fontId="13" fillId="0" borderId="26" xfId="18" applyNumberFormat="1" applyFont="1" applyBorder="1" applyAlignment="1">
      <alignment horizontal="center"/>
    </xf>
    <xf numFmtId="3" fontId="13" fillId="0" borderId="16" xfId="18" applyNumberFormat="1" applyFont="1" applyBorder="1"/>
    <xf numFmtId="0" fontId="14" fillId="0" borderId="18" xfId="18" applyFont="1" applyBorder="1"/>
    <xf numFmtId="167" fontId="14" fillId="0" borderId="18" xfId="18" applyNumberFormat="1" applyFont="1" applyBorder="1" applyAlignment="1">
      <alignment horizontal="right"/>
    </xf>
    <xf numFmtId="167" fontId="14" fillId="0" borderId="14" xfId="18" applyNumberFormat="1" applyFont="1" applyBorder="1" applyAlignment="1">
      <alignment horizontal="right"/>
    </xf>
    <xf numFmtId="167" fontId="13" fillId="0" borderId="0" xfId="18" applyNumberFormat="1" applyFont="1" applyFill="1" applyBorder="1" applyAlignment="1">
      <alignment horizontal="right"/>
    </xf>
    <xf numFmtId="3" fontId="14" fillId="0" borderId="18" xfId="18" applyNumberFormat="1" applyFont="1" applyBorder="1"/>
    <xf numFmtId="3" fontId="13" fillId="0" borderId="0" xfId="18" applyNumberFormat="1" applyFont="1" applyFill="1" applyBorder="1"/>
    <xf numFmtId="0" fontId="28" fillId="0" borderId="23" xfId="18" applyBorder="1"/>
    <xf numFmtId="0" fontId="28" fillId="0" borderId="24" xfId="18" applyBorder="1"/>
    <xf numFmtId="0" fontId="28" fillId="0" borderId="15" xfId="18" applyFill="1" applyBorder="1"/>
    <xf numFmtId="0" fontId="28" fillId="0" borderId="27" xfId="18" applyFill="1" applyBorder="1"/>
    <xf numFmtId="0" fontId="28" fillId="0" borderId="18" xfId="18" applyFill="1" applyBorder="1"/>
    <xf numFmtId="3" fontId="13" fillId="0" borderId="28" xfId="18" applyNumberFormat="1" applyFont="1" applyBorder="1"/>
    <xf numFmtId="3" fontId="13" fillId="0" borderId="29" xfId="18" applyNumberFormat="1" applyFont="1" applyBorder="1"/>
    <xf numFmtId="3" fontId="13" fillId="0" borderId="30" xfId="18" applyNumberFormat="1" applyFont="1" applyBorder="1"/>
    <xf numFmtId="3" fontId="13" fillId="0" borderId="31" xfId="18" applyNumberFormat="1" applyFont="1" applyBorder="1"/>
    <xf numFmtId="3" fontId="13" fillId="0" borderId="32" xfId="18" applyNumberFormat="1" applyFont="1" applyBorder="1"/>
    <xf numFmtId="167" fontId="13" fillId="0" borderId="28" xfId="18" applyNumberFormat="1" applyFont="1" applyBorder="1" applyAlignment="1">
      <alignment horizontal="right"/>
    </xf>
    <xf numFmtId="167" fontId="13" fillId="0" borderId="33" xfId="18" applyNumberFormat="1" applyFont="1" applyBorder="1" applyAlignment="1">
      <alignment horizontal="right"/>
    </xf>
    <xf numFmtId="0" fontId="13" fillId="0" borderId="28" xfId="18" applyFont="1" applyBorder="1"/>
    <xf numFmtId="167" fontId="13" fillId="0" borderId="29" xfId="18" applyNumberFormat="1" applyFont="1" applyBorder="1" applyAlignment="1">
      <alignment horizontal="right"/>
    </xf>
    <xf numFmtId="167" fontId="13" fillId="0" borderId="34" xfId="18" applyNumberFormat="1" applyFont="1" applyBorder="1" applyAlignment="1">
      <alignment horizontal="right"/>
    </xf>
    <xf numFmtId="0" fontId="15" fillId="0" borderId="29" xfId="18" applyFont="1" applyBorder="1"/>
    <xf numFmtId="167" fontId="13" fillId="0" borderId="30" xfId="18" applyNumberFormat="1" applyFont="1" applyFill="1" applyBorder="1" applyAlignment="1">
      <alignment horizontal="right"/>
    </xf>
    <xf numFmtId="167" fontId="13" fillId="0" borderId="35" xfId="18" applyNumberFormat="1" applyFont="1" applyBorder="1" applyAlignment="1">
      <alignment horizontal="right"/>
    </xf>
    <xf numFmtId="0" fontId="13" fillId="0" borderId="30" xfId="18" applyFont="1" applyBorder="1"/>
    <xf numFmtId="0" fontId="28" fillId="0" borderId="12" xfId="18" applyBorder="1"/>
    <xf numFmtId="0" fontId="28" fillId="0" borderId="28" xfId="18" applyBorder="1"/>
    <xf numFmtId="0" fontId="28" fillId="0" borderId="29" xfId="18" applyBorder="1"/>
    <xf numFmtId="0" fontId="28" fillId="0" borderId="30" xfId="18" applyBorder="1"/>
    <xf numFmtId="0" fontId="13" fillId="0" borderId="28" xfId="18" applyFont="1" applyBorder="1" applyAlignment="1">
      <alignment horizontal="center"/>
    </xf>
    <xf numFmtId="0" fontId="13" fillId="0" borderId="29" xfId="18" applyFont="1" applyBorder="1" applyAlignment="1">
      <alignment horizontal="center"/>
    </xf>
    <xf numFmtId="0" fontId="13" fillId="0" borderId="30" xfId="18" applyFont="1" applyBorder="1" applyAlignment="1">
      <alignment horizontal="center"/>
    </xf>
    <xf numFmtId="0" fontId="13" fillId="0" borderId="31" xfId="18" applyFont="1" applyBorder="1" applyAlignment="1">
      <alignment horizontal="center"/>
    </xf>
    <xf numFmtId="0" fontId="13" fillId="0" borderId="36" xfId="18" applyFont="1" applyBorder="1" applyAlignment="1">
      <alignment horizontal="center"/>
    </xf>
    <xf numFmtId="0" fontId="13" fillId="0" borderId="37" xfId="18" applyFont="1" applyBorder="1" applyAlignment="1">
      <alignment horizontal="center"/>
    </xf>
    <xf numFmtId="0" fontId="13" fillId="0" borderId="38" xfId="18" applyFont="1" applyBorder="1" applyAlignment="1">
      <alignment horizontal="center"/>
    </xf>
    <xf numFmtId="0" fontId="13" fillId="0" borderId="39" xfId="18" applyFont="1" applyBorder="1" applyAlignment="1">
      <alignment horizontal="center"/>
    </xf>
    <xf numFmtId="165" fontId="13" fillId="0" borderId="28" xfId="18" applyNumberFormat="1" applyFont="1" applyBorder="1" applyAlignment="1">
      <alignment horizontal="center"/>
    </xf>
    <xf numFmtId="165" fontId="13" fillId="0" borderId="30" xfId="18" applyNumberFormat="1" applyFont="1" applyBorder="1" applyAlignment="1">
      <alignment horizontal="center"/>
    </xf>
    <xf numFmtId="0" fontId="28" fillId="0" borderId="38" xfId="18" applyBorder="1"/>
    <xf numFmtId="0" fontId="28" fillId="0" borderId="39" xfId="18" applyBorder="1"/>
    <xf numFmtId="0" fontId="28" fillId="0" borderId="37" xfId="18" applyBorder="1" applyAlignment="1">
      <alignment horizontal="center"/>
    </xf>
    <xf numFmtId="167" fontId="28" fillId="0" borderId="28" xfId="18" applyNumberFormat="1" applyBorder="1" applyAlignment="1">
      <alignment horizontal="center"/>
    </xf>
    <xf numFmtId="0" fontId="28" fillId="0" borderId="28" xfId="18" applyBorder="1" applyAlignment="1">
      <alignment horizontal="center"/>
    </xf>
    <xf numFmtId="0" fontId="28" fillId="0" borderId="29" xfId="18" applyBorder="1" applyAlignment="1">
      <alignment horizontal="center"/>
    </xf>
    <xf numFmtId="0" fontId="28" fillId="0" borderId="30" xfId="18" applyBorder="1" applyAlignment="1">
      <alignment horizontal="center"/>
    </xf>
    <xf numFmtId="0" fontId="28" fillId="0" borderId="18" xfId="18" applyBorder="1" applyAlignment="1">
      <alignment horizontal="center"/>
    </xf>
    <xf numFmtId="165" fontId="28" fillId="0" borderId="18" xfId="18" applyNumberFormat="1" applyBorder="1" applyAlignment="1">
      <alignment horizontal="center"/>
    </xf>
    <xf numFmtId="3" fontId="28" fillId="0" borderId="31" xfId="18" applyNumberFormat="1" applyBorder="1" applyAlignment="1">
      <alignment horizontal="center"/>
    </xf>
    <xf numFmtId="3" fontId="28" fillId="0" borderId="32" xfId="18" applyNumberFormat="1" applyBorder="1" applyAlignment="1">
      <alignment horizontal="center"/>
    </xf>
    <xf numFmtId="0" fontId="22" fillId="0" borderId="28" xfId="18" applyFont="1" applyBorder="1" applyAlignment="1">
      <alignment horizontal="center"/>
    </xf>
    <xf numFmtId="0" fontId="22" fillId="0" borderId="29" xfId="18" applyFont="1" applyBorder="1" applyAlignment="1">
      <alignment horizontal="center"/>
    </xf>
    <xf numFmtId="0" fontId="2" fillId="0" borderId="13" xfId="18" applyFont="1" applyFill="1" applyBorder="1"/>
    <xf numFmtId="3" fontId="26" fillId="0" borderId="18" xfId="18" applyNumberFormat="1" applyFont="1" applyBorder="1"/>
    <xf numFmtId="0" fontId="22" fillId="0" borderId="0" xfId="18" applyFont="1" applyFill="1" applyBorder="1" applyAlignment="1">
      <alignment horizontal="center"/>
    </xf>
    <xf numFmtId="0" fontId="18" fillId="0" borderId="0" xfId="18" applyFont="1" applyFill="1" applyBorder="1"/>
    <xf numFmtId="10" fontId="29" fillId="8" borderId="18" xfId="18" applyNumberFormat="1" applyFont="1" applyFill="1" applyBorder="1"/>
    <xf numFmtId="169" fontId="2" fillId="3" borderId="11" xfId="18" applyNumberFormat="1" applyFont="1" applyFill="1" applyBorder="1" applyAlignment="1">
      <alignment horizontal="right"/>
    </xf>
    <xf numFmtId="169" fontId="2" fillId="3" borderId="13" xfId="18" applyNumberFormat="1" applyFont="1" applyFill="1" applyBorder="1" applyAlignment="1">
      <alignment horizontal="right"/>
    </xf>
    <xf numFmtId="3" fontId="28" fillId="4" borderId="0" xfId="18" applyNumberFormat="1" applyFill="1"/>
    <xf numFmtId="14" fontId="33" fillId="7" borderId="15" xfId="18" applyNumberFormat="1" applyFont="1" applyFill="1" applyBorder="1" applyAlignment="1">
      <alignment horizontal="center"/>
    </xf>
    <xf numFmtId="14" fontId="3" fillId="0" borderId="0" xfId="18" applyNumberFormat="1" applyFont="1"/>
    <xf numFmtId="0" fontId="17" fillId="9" borderId="0" xfId="18" applyFont="1" applyFill="1" applyAlignment="1">
      <alignment horizontal="center" vertical="center"/>
    </xf>
    <xf numFmtId="0" fontId="18" fillId="9" borderId="0" xfId="18" applyFont="1" applyFill="1" applyAlignment="1">
      <alignment vertical="center"/>
    </xf>
    <xf numFmtId="0" fontId="17" fillId="9" borderId="0" xfId="18" applyFont="1" applyFill="1" applyAlignment="1">
      <alignment vertical="center"/>
    </xf>
    <xf numFmtId="0" fontId="2" fillId="0" borderId="18" xfId="18" applyFont="1" applyBorder="1" applyAlignment="1">
      <alignment horizontal="center"/>
    </xf>
    <xf numFmtId="14" fontId="2" fillId="0" borderId="26" xfId="18" applyNumberFormat="1" applyFont="1" applyBorder="1" applyAlignment="1">
      <alignment horizontal="center"/>
    </xf>
    <xf numFmtId="0" fontId="2" fillId="6" borderId="14" xfId="18" applyFont="1" applyFill="1" applyBorder="1"/>
    <xf numFmtId="0" fontId="2" fillId="6" borderId="15" xfId="18" applyFont="1" applyFill="1" applyBorder="1"/>
    <xf numFmtId="0" fontId="13" fillId="4" borderId="15" xfId="18" applyFont="1" applyFill="1" applyBorder="1"/>
    <xf numFmtId="0" fontId="2" fillId="6" borderId="27" xfId="18" applyFont="1" applyFill="1" applyBorder="1"/>
    <xf numFmtId="0" fontId="2" fillId="6" borderId="25" xfId="18" applyFont="1" applyFill="1" applyBorder="1"/>
    <xf numFmtId="0" fontId="21" fillId="4" borderId="25" xfId="5" applyFont="1" applyFill="1" applyBorder="1" applyAlignment="1" applyProtection="1"/>
    <xf numFmtId="0" fontId="2" fillId="6" borderId="18" xfId="18" applyFont="1" applyFill="1" applyBorder="1" applyAlignment="1">
      <alignment horizontal="center"/>
    </xf>
    <xf numFmtId="0" fontId="2" fillId="6" borderId="20" xfId="18" applyFont="1" applyFill="1" applyBorder="1"/>
    <xf numFmtId="0" fontId="2" fillId="6" borderId="12" xfId="18" applyFont="1" applyFill="1" applyBorder="1"/>
    <xf numFmtId="0" fontId="2" fillId="6" borderId="24" xfId="18" applyFont="1" applyFill="1" applyBorder="1"/>
    <xf numFmtId="0" fontId="2" fillId="6" borderId="37" xfId="18" applyFont="1" applyFill="1" applyBorder="1"/>
    <xf numFmtId="0" fontId="2" fillId="6" borderId="17" xfId="18" applyFont="1" applyFill="1" applyBorder="1"/>
    <xf numFmtId="0" fontId="2" fillId="6" borderId="0" xfId="18" applyFont="1" applyFill="1" applyBorder="1"/>
    <xf numFmtId="0" fontId="2" fillId="6" borderId="23" xfId="18" applyFont="1" applyFill="1" applyBorder="1"/>
    <xf numFmtId="0" fontId="2" fillId="6" borderId="38" xfId="18" applyFont="1" applyFill="1" applyBorder="1"/>
    <xf numFmtId="0" fontId="2" fillId="6" borderId="19" xfId="18" applyFont="1" applyFill="1" applyBorder="1"/>
    <xf numFmtId="0" fontId="2" fillId="6" borderId="39" xfId="18" applyFont="1" applyFill="1" applyBorder="1"/>
    <xf numFmtId="0" fontId="2" fillId="6" borderId="24" xfId="18" applyFont="1" applyFill="1" applyBorder="1" applyAlignment="1">
      <alignment horizontal="right"/>
    </xf>
    <xf numFmtId="0" fontId="16" fillId="0" borderId="0" xfId="18" applyFont="1" applyBorder="1"/>
    <xf numFmtId="0" fontId="2" fillId="6" borderId="19" xfId="18" applyFont="1" applyFill="1" applyBorder="1" applyAlignment="1">
      <alignment horizontal="right"/>
    </xf>
    <xf numFmtId="0" fontId="2" fillId="6" borderId="16" xfId="18" applyFont="1" applyFill="1" applyBorder="1"/>
    <xf numFmtId="0" fontId="13" fillId="0" borderId="14" xfId="18" applyFont="1" applyBorder="1"/>
    <xf numFmtId="0" fontId="13" fillId="0" borderId="15" xfId="18" applyFont="1" applyBorder="1"/>
    <xf numFmtId="0" fontId="21" fillId="0" borderId="14" xfId="5" applyFont="1" applyBorder="1" applyAlignment="1" applyProtection="1"/>
    <xf numFmtId="0" fontId="2" fillId="0" borderId="0" xfId="18" applyFont="1" applyFill="1" applyAlignment="1">
      <alignment horizontal="center"/>
    </xf>
    <xf numFmtId="0" fontId="13" fillId="0" borderId="14" xfId="18" applyFont="1" applyBorder="1" applyAlignment="1">
      <alignment horizontal="center"/>
    </xf>
    <xf numFmtId="0" fontId="28" fillId="0" borderId="16" xfId="18" applyFill="1" applyBorder="1"/>
    <xf numFmtId="0" fontId="2" fillId="6" borderId="11" xfId="18" applyFont="1" applyFill="1" applyBorder="1" applyAlignment="1">
      <alignment horizontal="center"/>
    </xf>
    <xf numFmtId="0" fontId="2" fillId="0" borderId="0" xfId="18" applyFont="1" applyFill="1" applyBorder="1" applyAlignment="1">
      <alignment horizontal="center"/>
    </xf>
    <xf numFmtId="0" fontId="2" fillId="6" borderId="13" xfId="18" applyFont="1" applyFill="1" applyBorder="1" applyAlignment="1">
      <alignment horizontal="center" wrapText="1"/>
    </xf>
    <xf numFmtId="0" fontId="2" fillId="6" borderId="11" xfId="18" applyFont="1" applyFill="1" applyBorder="1"/>
    <xf numFmtId="0" fontId="2" fillId="6" borderId="28" xfId="18" applyFont="1" applyFill="1" applyBorder="1"/>
    <xf numFmtId="0" fontId="2" fillId="6" borderId="33" xfId="18" applyFont="1" applyFill="1" applyBorder="1"/>
    <xf numFmtId="0" fontId="2" fillId="6" borderId="13" xfId="18" applyFont="1" applyFill="1" applyBorder="1"/>
    <xf numFmtId="0" fontId="16" fillId="6" borderId="34" xfId="18" applyFont="1" applyFill="1" applyBorder="1"/>
    <xf numFmtId="0" fontId="2" fillId="6" borderId="34" xfId="18" applyFont="1" applyFill="1" applyBorder="1"/>
    <xf numFmtId="0" fontId="2" fillId="6" borderId="26" xfId="18" applyFont="1" applyFill="1" applyBorder="1"/>
    <xf numFmtId="0" fontId="2" fillId="6" borderId="35" xfId="18" applyFont="1" applyFill="1" applyBorder="1"/>
    <xf numFmtId="0" fontId="9" fillId="6" borderId="15" xfId="18" applyFont="1" applyFill="1" applyBorder="1"/>
    <xf numFmtId="0" fontId="2" fillId="6" borderId="14" xfId="18" applyFont="1" applyFill="1" applyBorder="1" applyAlignment="1">
      <alignment horizontal="center" wrapText="1"/>
    </xf>
    <xf numFmtId="0" fontId="2" fillId="6" borderId="18" xfId="18" applyFont="1" applyFill="1" applyBorder="1" applyAlignment="1">
      <alignment horizontal="center" wrapText="1"/>
    </xf>
    <xf numFmtId="0" fontId="28" fillId="6" borderId="39" xfId="18" applyFont="1" applyFill="1" applyBorder="1"/>
    <xf numFmtId="0" fontId="2" fillId="6" borderId="29" xfId="18" applyFont="1" applyFill="1" applyBorder="1"/>
    <xf numFmtId="0" fontId="2" fillId="6" borderId="30" xfId="18" applyFont="1" applyFill="1" applyBorder="1"/>
    <xf numFmtId="0" fontId="9" fillId="6" borderId="14" xfId="18" applyFont="1" applyFill="1" applyBorder="1"/>
    <xf numFmtId="0" fontId="2" fillId="6" borderId="31" xfId="18" applyFont="1" applyFill="1" applyBorder="1"/>
    <xf numFmtId="0" fontId="2" fillId="6" borderId="36" xfId="18" applyFont="1" applyFill="1" applyBorder="1"/>
    <xf numFmtId="0" fontId="2" fillId="6" borderId="32" xfId="18" applyFont="1" applyFill="1" applyBorder="1"/>
    <xf numFmtId="0" fontId="2" fillId="6" borderId="16" xfId="18" applyFont="1" applyFill="1" applyBorder="1" applyAlignment="1">
      <alignment horizontal="right"/>
    </xf>
    <xf numFmtId="0" fontId="13" fillId="6" borderId="18" xfId="18" applyFont="1" applyFill="1" applyBorder="1" applyAlignment="1">
      <alignment horizontal="center" vertical="center" wrapText="1"/>
    </xf>
    <xf numFmtId="0" fontId="13" fillId="6" borderId="15" xfId="18" applyFont="1" applyFill="1" applyBorder="1" applyAlignment="1">
      <alignment horizontal="center" vertical="center" wrapText="1"/>
    </xf>
    <xf numFmtId="10" fontId="13" fillId="0" borderId="29" xfId="24" applyNumberFormat="1" applyFont="1" applyBorder="1" applyAlignment="1">
      <alignment horizontal="center"/>
    </xf>
    <xf numFmtId="0" fontId="9" fillId="6" borderId="40" xfId="18" applyFont="1" applyFill="1" applyBorder="1" applyAlignment="1">
      <alignment horizontal="right"/>
    </xf>
    <xf numFmtId="167" fontId="13" fillId="0" borderId="41" xfId="18" applyNumberFormat="1" applyFont="1" applyBorder="1" applyAlignment="1">
      <alignment horizontal="right"/>
    </xf>
    <xf numFmtId="167" fontId="13" fillId="0" borderId="42" xfId="18" applyNumberFormat="1" applyFont="1" applyBorder="1" applyAlignment="1">
      <alignment horizontal="right"/>
    </xf>
    <xf numFmtId="0" fontId="28" fillId="6" borderId="18" xfId="18" applyFont="1" applyFill="1" applyBorder="1" applyAlignment="1">
      <alignment horizontal="center"/>
    </xf>
    <xf numFmtId="0" fontId="2" fillId="6" borderId="18" xfId="18" applyFont="1" applyFill="1" applyBorder="1"/>
    <xf numFmtId="0" fontId="9" fillId="6" borderId="14" xfId="18" applyFont="1" applyFill="1" applyBorder="1" applyAlignment="1">
      <alignment horizontal="right"/>
    </xf>
    <xf numFmtId="0" fontId="9" fillId="6" borderId="16" xfId="18" applyFont="1" applyFill="1" applyBorder="1" applyAlignment="1">
      <alignment horizontal="right"/>
    </xf>
    <xf numFmtId="0" fontId="28" fillId="6" borderId="37" xfId="18" applyFill="1" applyBorder="1"/>
    <xf numFmtId="0" fontId="28" fillId="6" borderId="31" xfId="18" applyFill="1" applyBorder="1" applyAlignment="1">
      <alignment horizontal="right"/>
    </xf>
    <xf numFmtId="0" fontId="28" fillId="6" borderId="39" xfId="18" applyFill="1" applyBorder="1"/>
    <xf numFmtId="0" fontId="28" fillId="6" borderId="32" xfId="18" applyFill="1" applyBorder="1"/>
    <xf numFmtId="0" fontId="12" fillId="6" borderId="14" xfId="18" applyFont="1" applyFill="1" applyBorder="1"/>
    <xf numFmtId="0" fontId="2" fillId="6" borderId="15" xfId="18" applyFont="1" applyFill="1" applyBorder="1" applyAlignment="1">
      <alignment horizontal="left"/>
    </xf>
    <xf numFmtId="0" fontId="12" fillId="6" borderId="17" xfId="18" applyFont="1" applyFill="1" applyBorder="1"/>
    <xf numFmtId="0" fontId="2" fillId="0" borderId="20" xfId="18" applyFont="1" applyFill="1" applyBorder="1" applyAlignment="1">
      <alignment horizontal="left"/>
    </xf>
    <xf numFmtId="0" fontId="2" fillId="0" borderId="12" xfId="18" applyFont="1" applyFill="1" applyBorder="1"/>
    <xf numFmtId="0" fontId="2" fillId="0" borderId="24" xfId="18" applyFont="1" applyFill="1" applyBorder="1"/>
    <xf numFmtId="0" fontId="2" fillId="6" borderId="13" xfId="18" applyFont="1" applyFill="1" applyBorder="1" applyAlignment="1">
      <alignment horizontal="center"/>
    </xf>
    <xf numFmtId="0" fontId="2" fillId="6" borderId="43" xfId="18" applyFont="1" applyFill="1" applyBorder="1"/>
    <xf numFmtId="0" fontId="2" fillId="6" borderId="44" xfId="18" applyFont="1" applyFill="1" applyBorder="1"/>
    <xf numFmtId="0" fontId="9" fillId="6" borderId="14" xfId="18" applyFont="1" applyFill="1" applyBorder="1" applyAlignment="1"/>
    <xf numFmtId="0" fontId="9" fillId="6" borderId="15" xfId="18" applyFont="1" applyFill="1" applyBorder="1" applyAlignment="1">
      <alignment horizontal="right"/>
    </xf>
    <xf numFmtId="0" fontId="2" fillId="6" borderId="14" xfId="18" applyFont="1" applyFill="1" applyBorder="1" applyAlignment="1"/>
    <xf numFmtId="0" fontId="9" fillId="6" borderId="27" xfId="18" applyFont="1" applyFill="1" applyBorder="1" applyAlignment="1"/>
    <xf numFmtId="0" fontId="9" fillId="6" borderId="25" xfId="18" applyFont="1" applyFill="1" applyBorder="1" applyAlignment="1">
      <alignment horizontal="right"/>
    </xf>
    <xf numFmtId="10" fontId="28" fillId="0" borderId="11" xfId="18" applyNumberFormat="1" applyBorder="1" applyAlignment="1">
      <alignment horizontal="right"/>
    </xf>
    <xf numFmtId="0" fontId="2" fillId="6" borderId="11" xfId="18" applyFont="1" applyFill="1" applyBorder="1" applyAlignment="1">
      <alignment horizontal="center" wrapText="1"/>
    </xf>
    <xf numFmtId="10" fontId="2" fillId="0" borderId="18" xfId="18" applyNumberFormat="1" applyFont="1" applyFill="1" applyBorder="1"/>
    <xf numFmtId="0" fontId="2" fillId="6" borderId="20" xfId="18" applyFont="1" applyFill="1" applyBorder="1" applyAlignment="1">
      <alignment horizontal="right"/>
    </xf>
    <xf numFmtId="10" fontId="2" fillId="0" borderId="11" xfId="18" applyNumberFormat="1" applyFont="1" applyFill="1" applyBorder="1"/>
    <xf numFmtId="0" fontId="2" fillId="6" borderId="17" xfId="18" applyFont="1" applyFill="1" applyBorder="1" applyAlignment="1">
      <alignment horizontal="right"/>
    </xf>
    <xf numFmtId="10" fontId="2" fillId="0" borderId="13" xfId="18" applyNumberFormat="1" applyFont="1" applyFill="1" applyBorder="1"/>
    <xf numFmtId="10" fontId="2" fillId="0" borderId="26" xfId="18" applyNumberFormat="1" applyFont="1" applyFill="1" applyBorder="1"/>
    <xf numFmtId="0" fontId="2" fillId="0" borderId="11" xfId="18" applyFont="1" applyBorder="1"/>
    <xf numFmtId="0" fontId="2" fillId="0" borderId="28" xfId="18" applyFont="1" applyBorder="1"/>
    <xf numFmtId="10" fontId="2" fillId="0" borderId="28" xfId="18" applyNumberFormat="1" applyFont="1" applyBorder="1" applyAlignment="1">
      <alignment horizontal="center"/>
    </xf>
    <xf numFmtId="0" fontId="2" fillId="0" borderId="13" xfId="18" applyFont="1" applyBorder="1"/>
    <xf numFmtId="0" fontId="2" fillId="0" borderId="29" xfId="18" applyFont="1" applyBorder="1"/>
    <xf numFmtId="10" fontId="2" fillId="0" borderId="29" xfId="18" applyNumberFormat="1" applyFont="1" applyBorder="1" applyAlignment="1">
      <alignment horizontal="center"/>
    </xf>
    <xf numFmtId="0" fontId="2" fillId="0" borderId="26" xfId="18" applyFont="1" applyBorder="1"/>
    <xf numFmtId="0" fontId="2" fillId="0" borderId="30" xfId="18" applyFont="1" applyBorder="1"/>
    <xf numFmtId="10" fontId="2" fillId="0" borderId="30" xfId="18" applyNumberFormat="1" applyFont="1" applyBorder="1" applyAlignment="1">
      <alignment horizontal="center"/>
    </xf>
    <xf numFmtId="0" fontId="9" fillId="6" borderId="14" xfId="18" applyFont="1" applyFill="1" applyBorder="1" applyAlignment="1">
      <alignment wrapText="1"/>
    </xf>
    <xf numFmtId="0" fontId="9" fillId="6" borderId="16" xfId="18" applyFont="1" applyFill="1" applyBorder="1" applyAlignment="1">
      <alignment wrapText="1"/>
    </xf>
    <xf numFmtId="0" fontId="9" fillId="6" borderId="18" xfId="18" applyFont="1" applyFill="1" applyBorder="1" applyAlignment="1">
      <alignment horizontal="center"/>
    </xf>
    <xf numFmtId="0" fontId="2" fillId="6" borderId="37" xfId="18" applyFont="1" applyFill="1" applyBorder="1" applyAlignment="1"/>
    <xf numFmtId="0" fontId="2" fillId="6" borderId="31" xfId="18" applyFont="1" applyFill="1" applyBorder="1" applyAlignment="1"/>
    <xf numFmtId="0" fontId="2" fillId="6" borderId="38" xfId="18" applyFont="1" applyFill="1" applyBorder="1" applyAlignment="1"/>
    <xf numFmtId="0" fontId="2" fillId="6" borderId="36" xfId="18" applyFont="1" applyFill="1" applyBorder="1" applyAlignment="1"/>
    <xf numFmtId="10" fontId="9" fillId="0" borderId="18" xfId="18" applyNumberFormat="1" applyFont="1" applyBorder="1" applyAlignment="1">
      <alignment horizontal="center"/>
    </xf>
    <xf numFmtId="0" fontId="2" fillId="6" borderId="12" xfId="18" applyFont="1" applyFill="1" applyBorder="1" applyAlignment="1">
      <alignment horizontal="left"/>
    </xf>
    <xf numFmtId="0" fontId="2" fillId="6" borderId="17" xfId="18" applyFont="1" applyFill="1" applyBorder="1" applyAlignment="1">
      <alignment horizontal="center"/>
    </xf>
    <xf numFmtId="0" fontId="2" fillId="6" borderId="28" xfId="18" applyFont="1" applyFill="1" applyBorder="1" applyAlignment="1">
      <alignment horizontal="left"/>
    </xf>
    <xf numFmtId="10" fontId="28" fillId="0" borderId="45" xfId="18" applyNumberFormat="1" applyBorder="1" applyAlignment="1">
      <alignment horizontal="center"/>
    </xf>
    <xf numFmtId="0" fontId="2" fillId="6" borderId="29" xfId="18" applyFont="1" applyFill="1" applyBorder="1" applyAlignment="1">
      <alignment horizontal="left"/>
    </xf>
    <xf numFmtId="10" fontId="28" fillId="0" borderId="46" xfId="18" applyNumberFormat="1" applyBorder="1" applyAlignment="1">
      <alignment horizontal="center"/>
    </xf>
    <xf numFmtId="0" fontId="2" fillId="6" borderId="30" xfId="18" applyFont="1" applyFill="1" applyBorder="1" applyAlignment="1">
      <alignment horizontal="left"/>
    </xf>
    <xf numFmtId="10" fontId="28" fillId="0" borderId="47" xfId="18" applyNumberFormat="1" applyBorder="1" applyAlignment="1">
      <alignment horizontal="center"/>
    </xf>
    <xf numFmtId="0" fontId="16" fillId="0" borderId="0" xfId="18" applyFont="1" applyAlignment="1">
      <alignment horizontal="center"/>
    </xf>
    <xf numFmtId="0" fontId="2" fillId="6" borderId="37" xfId="18" applyFont="1" applyFill="1" applyBorder="1" applyAlignment="1">
      <alignment horizontal="left"/>
    </xf>
    <xf numFmtId="10" fontId="28" fillId="0" borderId="28" xfId="18" applyNumberFormat="1" applyBorder="1" applyAlignment="1">
      <alignment horizontal="center"/>
    </xf>
    <xf numFmtId="0" fontId="2" fillId="6" borderId="39" xfId="18" applyFont="1" applyFill="1" applyBorder="1" applyAlignment="1">
      <alignment horizontal="left"/>
    </xf>
    <xf numFmtId="10" fontId="28" fillId="0" borderId="30" xfId="18" applyNumberFormat="1" applyBorder="1" applyAlignment="1">
      <alignment horizontal="center"/>
    </xf>
    <xf numFmtId="0" fontId="2" fillId="6" borderId="17" xfId="18" applyFont="1" applyFill="1" applyBorder="1" applyAlignment="1">
      <alignment horizontal="left"/>
    </xf>
    <xf numFmtId="0" fontId="9" fillId="6" borderId="19" xfId="18" applyFont="1" applyFill="1" applyBorder="1" applyAlignment="1">
      <alignment horizontal="right"/>
    </xf>
    <xf numFmtId="10" fontId="2" fillId="6" borderId="26" xfId="24" applyNumberFormat="1" applyFont="1" applyFill="1" applyBorder="1" applyAlignment="1">
      <alignment horizontal="center"/>
    </xf>
    <xf numFmtId="0" fontId="2" fillId="6" borderId="11" xfId="18" applyFont="1" applyFill="1" applyBorder="1" applyAlignment="1">
      <alignment horizontal="left"/>
    </xf>
    <xf numFmtId="0" fontId="2" fillId="6" borderId="13" xfId="18" applyFont="1" applyFill="1" applyBorder="1" applyAlignment="1">
      <alignment horizontal="left"/>
    </xf>
    <xf numFmtId="10" fontId="28" fillId="0" borderId="29" xfId="18" applyNumberFormat="1" applyBorder="1" applyAlignment="1">
      <alignment horizontal="center"/>
    </xf>
    <xf numFmtId="0" fontId="2" fillId="6" borderId="26" xfId="18" applyFont="1" applyFill="1" applyBorder="1" applyAlignment="1">
      <alignment horizontal="left"/>
    </xf>
    <xf numFmtId="0" fontId="2" fillId="6" borderId="14" xfId="18" applyFont="1" applyFill="1" applyBorder="1" applyAlignment="1">
      <alignment horizontal="right"/>
    </xf>
    <xf numFmtId="0" fontId="2" fillId="6" borderId="28" xfId="18" applyFont="1" applyFill="1" applyBorder="1" applyAlignment="1">
      <alignment horizontal="center"/>
    </xf>
    <xf numFmtId="0" fontId="2" fillId="6" borderId="29" xfId="18" quotePrefix="1" applyFont="1" applyFill="1" applyBorder="1" applyAlignment="1">
      <alignment horizontal="center"/>
    </xf>
    <xf numFmtId="0" fontId="2" fillId="6" borderId="30" xfId="18" applyFont="1" applyFill="1" applyBorder="1" applyAlignment="1">
      <alignment horizontal="center"/>
    </xf>
    <xf numFmtId="10" fontId="2" fillId="0" borderId="45" xfId="24" applyNumberFormat="1" applyFont="1" applyBorder="1" applyAlignment="1">
      <alignment horizontal="center"/>
    </xf>
    <xf numFmtId="10" fontId="2" fillId="0" borderId="46" xfId="24" applyNumberFormat="1" applyFont="1" applyBorder="1" applyAlignment="1">
      <alignment horizontal="center"/>
    </xf>
    <xf numFmtId="10" fontId="2" fillId="0" borderId="47" xfId="24" applyNumberFormat="1" applyFont="1" applyBorder="1" applyAlignment="1">
      <alignment horizontal="center"/>
    </xf>
    <xf numFmtId="10" fontId="2" fillId="0" borderId="28" xfId="24" applyNumberFormat="1" applyFont="1" applyBorder="1" applyAlignment="1">
      <alignment horizontal="center"/>
    </xf>
    <xf numFmtId="10" fontId="2" fillId="0" borderId="29" xfId="24" applyNumberFormat="1" applyFont="1" applyBorder="1" applyAlignment="1">
      <alignment horizontal="center"/>
    </xf>
    <xf numFmtId="10" fontId="2" fillId="0" borderId="30" xfId="24" applyNumberFormat="1" applyFont="1" applyBorder="1" applyAlignment="1">
      <alignment horizontal="center"/>
    </xf>
    <xf numFmtId="0" fontId="2" fillId="6" borderId="31" xfId="18" applyFont="1" applyFill="1" applyBorder="1" applyAlignment="1">
      <alignment horizontal="center"/>
    </xf>
    <xf numFmtId="0" fontId="2" fillId="6" borderId="32" xfId="18" applyFont="1" applyFill="1" applyBorder="1" applyAlignment="1">
      <alignment horizontal="center"/>
    </xf>
    <xf numFmtId="0" fontId="2" fillId="6" borderId="11" xfId="18" applyFont="1" applyFill="1" applyBorder="1" applyAlignment="1">
      <alignment horizontal="right"/>
    </xf>
    <xf numFmtId="0" fontId="2" fillId="0" borderId="18" xfId="18" applyFont="1" applyBorder="1"/>
    <xf numFmtId="0" fontId="2" fillId="6" borderId="11" xfId="18" applyFont="1" applyFill="1" applyBorder="1" applyAlignment="1">
      <alignment horizontal="center" vertical="center"/>
    </xf>
    <xf numFmtId="0" fontId="2" fillId="6" borderId="11" xfId="18" applyFont="1" applyFill="1" applyBorder="1" applyAlignment="1">
      <alignment horizontal="center" vertical="center" wrapText="1"/>
    </xf>
    <xf numFmtId="0" fontId="2" fillId="6" borderId="20" xfId="18" applyFont="1" applyFill="1" applyBorder="1" applyAlignment="1">
      <alignment horizontal="center" vertical="center" wrapText="1"/>
    </xf>
    <xf numFmtId="0" fontId="2" fillId="6" borderId="15" xfId="18" applyFont="1" applyFill="1" applyBorder="1" applyAlignment="1">
      <alignment horizontal="center" vertical="center" wrapText="1"/>
    </xf>
    <xf numFmtId="0" fontId="2" fillId="6" borderId="16" xfId="18" applyFont="1" applyFill="1" applyBorder="1" applyAlignment="1">
      <alignment horizontal="center" vertical="center" wrapText="1"/>
    </xf>
    <xf numFmtId="0" fontId="2" fillId="6" borderId="26" xfId="18" applyFont="1" applyFill="1" applyBorder="1" applyAlignment="1">
      <alignment horizontal="center" vertical="center" wrapText="1"/>
    </xf>
    <xf numFmtId="0" fontId="2" fillId="0" borderId="28" xfId="18" applyFont="1" applyBorder="1" applyAlignment="1">
      <alignment horizontal="center"/>
    </xf>
    <xf numFmtId="0" fontId="2" fillId="0" borderId="29" xfId="18" applyFont="1" applyBorder="1" applyAlignment="1">
      <alignment horizontal="center"/>
    </xf>
    <xf numFmtId="0" fontId="16" fillId="0" borderId="30" xfId="18" applyFont="1" applyBorder="1" applyAlignment="1">
      <alignment horizontal="center"/>
    </xf>
    <xf numFmtId="0" fontId="2" fillId="0" borderId="18" xfId="18" applyFont="1" applyFill="1" applyBorder="1"/>
    <xf numFmtId="0" fontId="2" fillId="0" borderId="11" xfId="18" applyFont="1" applyFill="1" applyBorder="1"/>
    <xf numFmtId="0" fontId="2" fillId="0" borderId="0" xfId="18" applyFont="1" applyAlignment="1">
      <alignment horizontal="center" vertical="center"/>
    </xf>
    <xf numFmtId="0" fontId="2" fillId="6" borderId="18" xfId="18" applyFont="1" applyFill="1" applyBorder="1" applyAlignment="1">
      <alignment horizontal="center" vertical="center" wrapText="1"/>
    </xf>
    <xf numFmtId="0" fontId="28" fillId="6" borderId="18" xfId="18" applyFill="1" applyBorder="1" applyAlignment="1">
      <alignment horizontal="center" vertical="center" wrapText="1"/>
    </xf>
    <xf numFmtId="0" fontId="2" fillId="6" borderId="18" xfId="18" applyFont="1" applyFill="1" applyBorder="1" applyAlignment="1">
      <alignment horizontal="center" vertical="center"/>
    </xf>
    <xf numFmtId="0" fontId="2" fillId="6" borderId="14" xfId="18" applyFont="1" applyFill="1" applyBorder="1" applyAlignment="1">
      <alignment horizontal="center" vertical="center" wrapText="1"/>
    </xf>
    <xf numFmtId="0" fontId="2" fillId="6" borderId="26" xfId="18" applyFont="1" applyFill="1" applyBorder="1" applyAlignment="1">
      <alignment horizontal="center"/>
    </xf>
    <xf numFmtId="14" fontId="2" fillId="6" borderId="18" xfId="18" applyNumberFormat="1" applyFont="1" applyFill="1" applyBorder="1" applyAlignment="1">
      <alignment horizontal="center"/>
    </xf>
    <xf numFmtId="0" fontId="2" fillId="6" borderId="48" xfId="18" applyFont="1" applyFill="1" applyBorder="1"/>
    <xf numFmtId="3" fontId="3" fillId="0" borderId="28" xfId="18" applyNumberFormat="1" applyFont="1" applyBorder="1"/>
    <xf numFmtId="0" fontId="2" fillId="6" borderId="49" xfId="18" applyFont="1" applyFill="1" applyBorder="1"/>
    <xf numFmtId="3" fontId="3" fillId="0" borderId="30" xfId="18" applyNumberFormat="1" applyFont="1" applyBorder="1"/>
    <xf numFmtId="0" fontId="9" fillId="6" borderId="16" xfId="18" applyFont="1" applyFill="1" applyBorder="1"/>
    <xf numFmtId="3" fontId="3" fillId="0" borderId="29" xfId="18" applyNumberFormat="1" applyFont="1" applyBorder="1"/>
    <xf numFmtId="0" fontId="2" fillId="0" borderId="0" xfId="18" quotePrefix="1" applyFont="1"/>
    <xf numFmtId="0" fontId="27" fillId="0" borderId="0" xfId="18" applyFont="1" applyFill="1" applyBorder="1"/>
    <xf numFmtId="3" fontId="2" fillId="0" borderId="11" xfId="18" applyNumberFormat="1" applyFont="1" applyFill="1" applyBorder="1" applyAlignment="1">
      <alignment horizontal="right"/>
    </xf>
    <xf numFmtId="0" fontId="2" fillId="6" borderId="20" xfId="18" applyFont="1" applyFill="1" applyBorder="1" applyAlignment="1">
      <alignment vertical="top"/>
    </xf>
    <xf numFmtId="3" fontId="2" fillId="6" borderId="12" xfId="18" applyNumberFormat="1" applyFont="1" applyFill="1" applyBorder="1" applyAlignment="1">
      <alignment horizontal="right" indent="1"/>
    </xf>
    <xf numFmtId="0" fontId="2" fillId="6" borderId="17" xfId="18" applyFont="1" applyFill="1" applyBorder="1" applyAlignment="1">
      <alignment vertical="top"/>
    </xf>
    <xf numFmtId="0" fontId="2" fillId="6" borderId="0" xfId="18" applyFont="1" applyFill="1" applyBorder="1" applyAlignment="1">
      <alignment vertical="top"/>
    </xf>
    <xf numFmtId="3" fontId="2" fillId="6" borderId="0" xfId="18" applyNumberFormat="1" applyFont="1" applyFill="1" applyBorder="1" applyAlignment="1">
      <alignment horizontal="right" indent="1"/>
    </xf>
    <xf numFmtId="0" fontId="2" fillId="6" borderId="0" xfId="18" applyFont="1" applyFill="1" applyBorder="1" applyAlignment="1">
      <alignment horizontal="left"/>
    </xf>
    <xf numFmtId="0" fontId="2" fillId="6" borderId="17" xfId="18" applyFont="1" applyFill="1" applyBorder="1" applyAlignment="1">
      <alignment vertical="center"/>
    </xf>
    <xf numFmtId="0" fontId="2" fillId="6" borderId="27" xfId="18" applyFont="1" applyFill="1" applyBorder="1" applyAlignment="1">
      <alignment vertical="center"/>
    </xf>
    <xf numFmtId="3" fontId="2" fillId="6" borderId="25" xfId="18" applyNumberFormat="1" applyFont="1" applyFill="1" applyBorder="1" applyAlignment="1">
      <alignment horizontal="right" indent="1"/>
    </xf>
    <xf numFmtId="167" fontId="28" fillId="0" borderId="16" xfId="18" applyNumberFormat="1" applyBorder="1" applyAlignment="1">
      <alignment horizontal="center"/>
    </xf>
    <xf numFmtId="0" fontId="23" fillId="0" borderId="0" xfId="18" applyFont="1" applyAlignment="1">
      <alignment horizontal="center"/>
    </xf>
    <xf numFmtId="0" fontId="11" fillId="0" borderId="0" xfId="18" applyFont="1" applyFill="1" applyBorder="1" applyAlignment="1">
      <alignment horizontal="center" vertical="center"/>
    </xf>
    <xf numFmtId="0" fontId="16" fillId="0" borderId="0" xfId="18" applyFont="1"/>
    <xf numFmtId="3" fontId="2" fillId="0" borderId="18" xfId="24" applyNumberFormat="1" applyFont="1" applyFill="1" applyBorder="1" applyAlignment="1">
      <alignment horizontal="right" indent="1"/>
    </xf>
    <xf numFmtId="165" fontId="2" fillId="0" borderId="18" xfId="24" applyNumberFormat="1" applyFont="1" applyFill="1" applyBorder="1" applyAlignment="1">
      <alignment horizontal="right" indent="1"/>
    </xf>
    <xf numFmtId="3" fontId="9" fillId="0" borderId="50" xfId="24" applyNumberFormat="1" applyFont="1" applyFill="1" applyBorder="1" applyAlignment="1">
      <alignment horizontal="right" indent="1"/>
    </xf>
    <xf numFmtId="165" fontId="9" fillId="0" borderId="51" xfId="24" applyNumberFormat="1" applyFont="1" applyFill="1" applyBorder="1" applyAlignment="1">
      <alignment horizontal="right" indent="1"/>
    </xf>
    <xf numFmtId="0" fontId="2" fillId="6" borderId="18" xfId="18" applyFont="1" applyFill="1" applyBorder="1" applyAlignment="1">
      <alignment horizontal="right"/>
    </xf>
    <xf numFmtId="0" fontId="2" fillId="6" borderId="52" xfId="18" applyFont="1" applyFill="1" applyBorder="1" applyAlignment="1">
      <alignment horizontal="right"/>
    </xf>
    <xf numFmtId="0" fontId="9" fillId="0" borderId="0" xfId="15" applyFont="1" applyAlignment="1">
      <alignment horizontal="center"/>
    </xf>
    <xf numFmtId="0" fontId="11" fillId="0" borderId="18" xfId="15" applyFont="1" applyFill="1" applyBorder="1" applyAlignment="1">
      <alignment horizontal="center" vertical="center"/>
    </xf>
    <xf numFmtId="0" fontId="23" fillId="0" borderId="0" xfId="15" applyFont="1" applyAlignment="1">
      <alignment horizontal="center"/>
    </xf>
    <xf numFmtId="165" fontId="23" fillId="0" borderId="25" xfId="24" applyNumberFormat="1" applyFont="1" applyFill="1" applyBorder="1" applyAlignment="1">
      <alignment horizontal="right" indent="1"/>
    </xf>
    <xf numFmtId="165" fontId="23" fillId="0" borderId="18" xfId="24" applyNumberFormat="1" applyFont="1" applyFill="1" applyBorder="1" applyAlignment="1">
      <alignment horizontal="right" indent="1"/>
    </xf>
    <xf numFmtId="165" fontId="23" fillId="0" borderId="15" xfId="24" applyNumberFormat="1" applyFont="1" applyFill="1" applyBorder="1" applyAlignment="1">
      <alignment horizontal="right" indent="1"/>
    </xf>
    <xf numFmtId="165" fontId="16" fillId="0" borderId="18" xfId="24" applyNumberFormat="1" applyFont="1" applyFill="1" applyBorder="1" applyAlignment="1">
      <alignment horizontal="right" indent="1"/>
    </xf>
    <xf numFmtId="165" fontId="23" fillId="0" borderId="12" xfId="24" applyNumberFormat="1" applyFont="1" applyFill="1" applyBorder="1" applyAlignment="1">
      <alignment horizontal="right" indent="1"/>
    </xf>
    <xf numFmtId="165" fontId="23" fillId="0" borderId="11" xfId="24" applyNumberFormat="1" applyFont="1" applyFill="1" applyBorder="1" applyAlignment="1">
      <alignment horizontal="right" indent="1"/>
    </xf>
    <xf numFmtId="165" fontId="2" fillId="0" borderId="11" xfId="24" applyNumberFormat="1" applyFont="1" applyFill="1" applyBorder="1" applyAlignment="1">
      <alignment horizontal="right" indent="1"/>
    </xf>
    <xf numFmtId="165" fontId="23" fillId="0" borderId="50" xfId="24" applyNumberFormat="1" applyFont="1" applyFill="1" applyBorder="1" applyAlignment="1">
      <alignment horizontal="right" indent="1"/>
    </xf>
    <xf numFmtId="165" fontId="2" fillId="0" borderId="51" xfId="24" applyNumberFormat="1" applyFont="1" applyFill="1" applyBorder="1" applyAlignment="1">
      <alignment horizontal="right" indent="1"/>
    </xf>
    <xf numFmtId="0" fontId="2" fillId="6" borderId="18" xfId="15" applyFont="1" applyFill="1" applyBorder="1" applyAlignment="1">
      <alignment horizontal="center" vertical="center" wrapText="1"/>
    </xf>
    <xf numFmtId="0" fontId="2" fillId="6" borderId="18" xfId="15" applyFont="1" applyFill="1" applyBorder="1" applyAlignment="1">
      <alignment horizontal="right"/>
    </xf>
    <xf numFmtId="0" fontId="2" fillId="6" borderId="11" xfId="15" applyFont="1" applyFill="1" applyBorder="1" applyAlignment="1">
      <alignment horizontal="right"/>
    </xf>
    <xf numFmtId="0" fontId="2" fillId="6" borderId="52" xfId="15" applyFont="1" applyFill="1" applyBorder="1" applyAlignment="1">
      <alignment horizontal="right"/>
    </xf>
    <xf numFmtId="0" fontId="2" fillId="6" borderId="27" xfId="18" applyFont="1" applyFill="1" applyBorder="1" applyAlignment="1">
      <alignment horizontal="right"/>
    </xf>
    <xf numFmtId="1" fontId="2" fillId="6" borderId="18" xfId="18" applyNumberFormat="1" applyFont="1" applyFill="1" applyBorder="1" applyAlignment="1">
      <alignment horizontal="center"/>
    </xf>
    <xf numFmtId="0" fontId="2" fillId="0" borderId="0" xfId="13"/>
    <xf numFmtId="0" fontId="2" fillId="0" borderId="0" xfId="13" applyFont="1"/>
    <xf numFmtId="0" fontId="2" fillId="0" borderId="0" xfId="13" applyFill="1"/>
    <xf numFmtId="0" fontId="2" fillId="0" borderId="53" xfId="13" applyFont="1" applyBorder="1"/>
    <xf numFmtId="0" fontId="2" fillId="0" borderId="54" xfId="13" applyBorder="1"/>
    <xf numFmtId="14" fontId="2" fillId="6" borderId="55" xfId="13" applyNumberFormat="1" applyFill="1" applyBorder="1"/>
    <xf numFmtId="0" fontId="2" fillId="0" borderId="56" xfId="13" applyBorder="1"/>
    <xf numFmtId="0" fontId="2" fillId="0" borderId="0" xfId="13" applyBorder="1"/>
    <xf numFmtId="0" fontId="2" fillId="0" borderId="57" xfId="13" applyBorder="1"/>
    <xf numFmtId="0" fontId="18" fillId="9" borderId="58" xfId="13" applyFont="1" applyFill="1" applyBorder="1" applyAlignment="1">
      <alignment vertical="center"/>
    </xf>
    <xf numFmtId="173" fontId="2" fillId="6" borderId="55" xfId="13" applyNumberFormat="1" applyFill="1" applyBorder="1"/>
    <xf numFmtId="174" fontId="2" fillId="6" borderId="55" xfId="13" applyNumberFormat="1" applyFill="1" applyBorder="1"/>
    <xf numFmtId="0" fontId="18" fillId="9" borderId="53" xfId="13" applyFont="1" applyFill="1" applyBorder="1" applyAlignment="1">
      <alignment vertical="center"/>
    </xf>
    <xf numFmtId="0" fontId="18" fillId="9" borderId="54" xfId="13" applyFont="1" applyFill="1" applyBorder="1" applyAlignment="1">
      <alignment vertical="center"/>
    </xf>
    <xf numFmtId="0" fontId="18" fillId="9" borderId="55" xfId="13" applyFont="1" applyFill="1" applyBorder="1" applyAlignment="1">
      <alignment horizontal="center" vertical="center"/>
    </xf>
    <xf numFmtId="174" fontId="9" fillId="6" borderId="55" xfId="13" applyNumberFormat="1" applyFont="1" applyFill="1" applyBorder="1"/>
    <xf numFmtId="0" fontId="18" fillId="9" borderId="58" xfId="13" applyFont="1" applyFill="1" applyBorder="1" applyAlignment="1">
      <alignment horizontal="left" vertical="center" indent="1"/>
    </xf>
    <xf numFmtId="0" fontId="2" fillId="0" borderId="54" xfId="13" applyFont="1" applyBorder="1"/>
    <xf numFmtId="165" fontId="2" fillId="6" borderId="55" xfId="24" applyNumberFormat="1" applyFont="1" applyFill="1" applyBorder="1"/>
    <xf numFmtId="0" fontId="2" fillId="0" borderId="53" xfId="13" applyBorder="1"/>
    <xf numFmtId="0" fontId="2" fillId="0" borderId="55" xfId="13" applyBorder="1"/>
    <xf numFmtId="0" fontId="2" fillId="4" borderId="53" xfId="13" applyFont="1" applyFill="1" applyBorder="1"/>
    <xf numFmtId="0" fontId="2" fillId="6" borderId="1" xfId="13" applyFont="1" applyFill="1" applyBorder="1" applyAlignment="1">
      <alignment horizontal="center" vertical="center" wrapText="1"/>
    </xf>
    <xf numFmtId="0" fontId="2" fillId="0" borderId="1" xfId="13" applyBorder="1" applyAlignment="1">
      <alignment horizontal="center"/>
    </xf>
    <xf numFmtId="174" fontId="2" fillId="0" borderId="1" xfId="13" applyNumberFormat="1" applyBorder="1" applyAlignment="1">
      <alignment horizontal="center"/>
    </xf>
    <xf numFmtId="14" fontId="2" fillId="0" borderId="1" xfId="13" applyNumberFormat="1" applyBorder="1" applyAlignment="1">
      <alignment horizontal="center"/>
    </xf>
    <xf numFmtId="2" fontId="2" fillId="0" borderId="1" xfId="13" applyNumberFormat="1" applyBorder="1" applyAlignment="1">
      <alignment horizontal="center"/>
    </xf>
    <xf numFmtId="174" fontId="2" fillId="0" borderId="0" xfId="13" applyNumberFormat="1"/>
    <xf numFmtId="0" fontId="2" fillId="0" borderId="0" xfId="13" applyBorder="1" applyAlignment="1">
      <alignment horizontal="center"/>
    </xf>
    <xf numFmtId="14" fontId="2" fillId="0" borderId="0" xfId="13" applyNumberFormat="1" applyBorder="1" applyAlignment="1">
      <alignment horizontal="center"/>
    </xf>
    <xf numFmtId="2" fontId="2" fillId="0" borderId="0" xfId="13" applyNumberFormat="1" applyBorder="1" applyAlignment="1">
      <alignment horizontal="center"/>
    </xf>
    <xf numFmtId="0" fontId="85" fillId="6" borderId="54" xfId="13" applyFont="1" applyFill="1" applyBorder="1" applyAlignment="1">
      <alignment horizontal="center" vertical="center" wrapText="1"/>
    </xf>
    <xf numFmtId="0" fontId="85" fillId="6" borderId="55" xfId="13" applyFont="1" applyFill="1" applyBorder="1" applyAlignment="1">
      <alignment horizontal="center" vertical="center" wrapText="1"/>
    </xf>
    <xf numFmtId="0" fontId="9" fillId="6" borderId="53" xfId="13" applyFont="1" applyFill="1" applyBorder="1" applyAlignment="1">
      <alignment horizontal="left" vertical="center"/>
    </xf>
    <xf numFmtId="0" fontId="9" fillId="6" borderId="54" xfId="13" applyFont="1" applyFill="1" applyBorder="1" applyAlignment="1">
      <alignment horizontal="center" vertical="center" wrapText="1"/>
    </xf>
    <xf numFmtId="0" fontId="9" fillId="6" borderId="55" xfId="13" applyFont="1" applyFill="1" applyBorder="1" applyAlignment="1">
      <alignment horizontal="center" vertical="center" wrapText="1"/>
    </xf>
    <xf numFmtId="174" fontId="2" fillId="0" borderId="0" xfId="13" applyNumberFormat="1" applyBorder="1" applyAlignment="1">
      <alignment horizontal="center"/>
    </xf>
    <xf numFmtId="0" fontId="85" fillId="15" borderId="54" xfId="13" applyFont="1" applyFill="1" applyBorder="1" applyAlignment="1">
      <alignment horizontal="center" vertical="center" wrapText="1"/>
    </xf>
    <xf numFmtId="0" fontId="85" fillId="0" borderId="56" xfId="13" applyFont="1" applyBorder="1"/>
    <xf numFmtId="0" fontId="85" fillId="0" borderId="0" xfId="13" applyFont="1" applyBorder="1"/>
    <xf numFmtId="0" fontId="85" fillId="0" borderId="57" xfId="13" applyFont="1" applyBorder="1"/>
    <xf numFmtId="0" fontId="85" fillId="0" borderId="59" xfId="13" applyFont="1" applyBorder="1"/>
    <xf numFmtId="0" fontId="85" fillId="0" borderId="60" xfId="13" applyFont="1" applyBorder="1"/>
    <xf numFmtId="0" fontId="85" fillId="0" borderId="61" xfId="13" applyFont="1" applyBorder="1"/>
    <xf numFmtId="0" fontId="85" fillId="0" borderId="62" xfId="13" applyFont="1" applyBorder="1"/>
    <xf numFmtId="0" fontId="9" fillId="0" borderId="0" xfId="13" applyFont="1"/>
    <xf numFmtId="0" fontId="85" fillId="0" borderId="63" xfId="13" applyFont="1" applyBorder="1"/>
    <xf numFmtId="0" fontId="85" fillId="0" borderId="64" xfId="13" applyFont="1" applyBorder="1"/>
    <xf numFmtId="0" fontId="85" fillId="0" borderId="65" xfId="13" applyFont="1" applyBorder="1"/>
    <xf numFmtId="0" fontId="86" fillId="0" borderId="60" xfId="13" applyFont="1" applyBorder="1"/>
    <xf numFmtId="0" fontId="86" fillId="0" borderId="61" xfId="13" applyFont="1" applyBorder="1"/>
    <xf numFmtId="0" fontId="86" fillId="0" borderId="62" xfId="13" applyFont="1" applyBorder="1"/>
    <xf numFmtId="0" fontId="9" fillId="6" borderId="1" xfId="13" applyFont="1" applyFill="1" applyBorder="1" applyAlignment="1">
      <alignment horizontal="center" vertical="center" wrapText="1"/>
    </xf>
    <xf numFmtId="174" fontId="9" fillId="0" borderId="1" xfId="13" quotePrefix="1" applyNumberFormat="1" applyFont="1" applyBorder="1" applyAlignment="1">
      <alignment horizontal="center" wrapText="1"/>
    </xf>
    <xf numFmtId="2" fontId="9" fillId="0" borderId="1" xfId="13" quotePrefix="1" applyNumberFormat="1" applyFont="1" applyBorder="1" applyAlignment="1">
      <alignment horizontal="center" wrapText="1"/>
    </xf>
    <xf numFmtId="0" fontId="9" fillId="0" borderId="59" xfId="13" applyFont="1" applyBorder="1"/>
    <xf numFmtId="174" fontId="9" fillId="0" borderId="1" xfId="13" quotePrefix="1" applyNumberFormat="1" applyFont="1" applyBorder="1" applyAlignment="1">
      <alignment horizontal="center"/>
    </xf>
    <xf numFmtId="2" fontId="2" fillId="6" borderId="55" xfId="13" applyNumberFormat="1" applyFill="1" applyBorder="1"/>
    <xf numFmtId="174" fontId="2" fillId="0" borderId="1" xfId="13" applyNumberFormat="1" applyBorder="1" applyAlignment="1"/>
    <xf numFmtId="174" fontId="2" fillId="6" borderId="1" xfId="13" applyNumberFormat="1" applyFont="1" applyFill="1" applyBorder="1" applyAlignment="1">
      <alignment vertical="center" wrapText="1"/>
    </xf>
    <xf numFmtId="3" fontId="2" fillId="6" borderId="55" xfId="13" applyNumberFormat="1" applyFill="1" applyBorder="1"/>
    <xf numFmtId="0" fontId="58" fillId="0" borderId="0" xfId="0" quotePrefix="1" applyFont="1" applyFill="1" applyBorder="1" applyAlignment="1">
      <alignment horizontal="left" vertical="center" wrapText="1"/>
    </xf>
    <xf numFmtId="0" fontId="58" fillId="0" borderId="0" xfId="0" applyFont="1" applyFill="1" applyBorder="1" applyAlignment="1">
      <alignment horizontal="left" vertical="center" wrapText="1"/>
    </xf>
    <xf numFmtId="0" fontId="87" fillId="16" borderId="0" xfId="0" applyFont="1" applyFill="1" applyBorder="1" applyAlignment="1">
      <alignment horizontal="center" vertical="center" wrapText="1"/>
    </xf>
    <xf numFmtId="14" fontId="88" fillId="0" borderId="0" xfId="0" applyNumberFormat="1" applyFont="1" applyFill="1" applyBorder="1" applyAlignment="1">
      <alignment horizontal="center" vertical="center" wrapText="1"/>
    </xf>
    <xf numFmtId="0" fontId="87" fillId="0" borderId="0" xfId="0" applyFont="1" applyFill="1" applyBorder="1" applyAlignment="1">
      <alignment horizontal="center" vertical="center" wrapText="1"/>
    </xf>
    <xf numFmtId="0" fontId="87" fillId="0" borderId="0" xfId="0" quotePrefix="1" applyFont="1" applyFill="1" applyBorder="1" applyAlignment="1">
      <alignment horizontal="center" vertical="center" wrapText="1"/>
    </xf>
    <xf numFmtId="0" fontId="50" fillId="0" borderId="0" xfId="4" applyFont="1" applyAlignment="1"/>
    <xf numFmtId="0" fontId="57" fillId="17" borderId="0" xfId="0" applyFont="1" applyFill="1" applyBorder="1" applyAlignment="1">
      <alignment horizontal="center" vertical="center" wrapText="1"/>
    </xf>
    <xf numFmtId="9" fontId="57" fillId="0" borderId="0" xfId="25" applyFont="1" applyFill="1" applyBorder="1" applyAlignment="1">
      <alignment horizontal="center" vertical="center" wrapText="1"/>
    </xf>
    <xf numFmtId="9" fontId="57" fillId="0" borderId="0" xfId="25"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165" fontId="57" fillId="0" borderId="0" xfId="25" applyNumberFormat="1" applyFont="1" applyFill="1" applyBorder="1" applyAlignment="1">
      <alignment horizontal="center" vertical="center" wrapText="1"/>
    </xf>
    <xf numFmtId="165" fontId="58" fillId="12" borderId="0" xfId="25" applyNumberFormat="1" applyFont="1" applyFill="1" applyBorder="1" applyAlignment="1">
      <alignment horizontal="center" vertical="center" wrapText="1"/>
    </xf>
    <xf numFmtId="0" fontId="60" fillId="17" borderId="0" xfId="0" applyFont="1" applyFill="1" applyBorder="1" applyAlignment="1">
      <alignment horizontal="left" vertical="center"/>
    </xf>
    <xf numFmtId="0" fontId="59" fillId="11" borderId="71" xfId="0" applyFont="1" applyFill="1" applyBorder="1" applyAlignment="1">
      <alignment horizontal="center" vertical="center" wrapText="1"/>
    </xf>
    <xf numFmtId="0" fontId="52" fillId="0" borderId="71" xfId="4" applyFill="1" applyBorder="1" applyAlignment="1">
      <alignment horizontal="center" vertical="center" wrapText="1"/>
    </xf>
    <xf numFmtId="165" fontId="72" fillId="0" borderId="0" xfId="25" applyNumberFormat="1" applyFont="1" applyFill="1" applyBorder="1" applyAlignment="1">
      <alignment horizontal="center" vertical="center" wrapText="1"/>
    </xf>
    <xf numFmtId="0" fontId="57" fillId="0" borderId="0" xfId="0" quotePrefix="1" applyFont="1" applyFill="1" applyBorder="1" applyAlignment="1" applyProtection="1">
      <alignment horizontal="center" vertical="center" wrapText="1"/>
    </xf>
    <xf numFmtId="0" fontId="58" fillId="0" borderId="70" xfId="0" applyFont="1" applyFill="1" applyBorder="1" applyAlignment="1">
      <alignment horizontal="center" vertical="center" wrapText="1"/>
    </xf>
    <xf numFmtId="0" fontId="89" fillId="0" borderId="0" xfId="0" applyFont="1" applyFill="1" applyBorder="1" applyAlignment="1">
      <alignment horizontal="center" vertical="center"/>
    </xf>
    <xf numFmtId="0" fontId="50" fillId="14" borderId="0" xfId="0" applyFont="1" applyFill="1" applyBorder="1" applyAlignment="1">
      <alignment horizontal="center"/>
    </xf>
    <xf numFmtId="0" fontId="0" fillId="0" borderId="0" xfId="0" applyFont="1" applyAlignment="1"/>
    <xf numFmtId="0" fontId="50" fillId="11" borderId="0" xfId="4" applyFont="1" applyFill="1" applyBorder="1" applyAlignment="1">
      <alignment horizontal="center"/>
    </xf>
    <xf numFmtId="0" fontId="50" fillId="0" borderId="0" xfId="4" applyFont="1" applyAlignment="1"/>
    <xf numFmtId="2" fontId="3" fillId="0" borderId="27" xfId="18" applyNumberFormat="1" applyFont="1" applyBorder="1" applyAlignment="1">
      <alignment horizontal="left" vertical="top" wrapText="1"/>
    </xf>
    <xf numFmtId="2" fontId="3" fillId="0" borderId="25" xfId="18" applyNumberFormat="1" applyFont="1" applyBorder="1" applyAlignment="1">
      <alignment horizontal="left" vertical="top" wrapText="1"/>
    </xf>
    <xf numFmtId="2" fontId="3" fillId="0" borderId="19" xfId="18" applyNumberFormat="1" applyFont="1" applyBorder="1" applyAlignment="1">
      <alignment horizontal="left" vertical="top" wrapText="1"/>
    </xf>
    <xf numFmtId="0" fontId="3" fillId="0" borderId="27" xfId="18" applyFont="1" applyBorder="1" applyAlignment="1">
      <alignment horizontal="left" vertical="top" wrapText="1"/>
    </xf>
    <xf numFmtId="0" fontId="3" fillId="0" borderId="25" xfId="18" applyFont="1" applyBorder="1" applyAlignment="1">
      <alignment horizontal="left" vertical="top" wrapText="1"/>
    </xf>
    <xf numFmtId="0" fontId="3" fillId="0" borderId="19" xfId="18" applyFont="1" applyBorder="1" applyAlignment="1">
      <alignment horizontal="left" vertical="top" wrapText="1"/>
    </xf>
    <xf numFmtId="0" fontId="2" fillId="6" borderId="18" xfId="18" applyFont="1" applyFill="1" applyBorder="1" applyAlignment="1">
      <alignment horizontal="left"/>
    </xf>
    <xf numFmtId="0" fontId="17" fillId="0" borderId="0" xfId="18" applyFont="1" applyFill="1" applyBorder="1" applyAlignment="1">
      <alignment horizontal="center"/>
    </xf>
    <xf numFmtId="49" fontId="2" fillId="6" borderId="39" xfId="18" applyNumberFormat="1" applyFont="1" applyFill="1" applyBorder="1" applyAlignment="1">
      <alignment horizontal="center"/>
    </xf>
    <xf numFmtId="49" fontId="2" fillId="6" borderId="32" xfId="18" applyNumberFormat="1" applyFont="1" applyFill="1" applyBorder="1" applyAlignment="1">
      <alignment horizontal="center"/>
    </xf>
    <xf numFmtId="0" fontId="2" fillId="6" borderId="14" xfId="18" applyFont="1" applyFill="1" applyBorder="1" applyAlignment="1">
      <alignment horizontal="center"/>
    </xf>
    <xf numFmtId="0" fontId="2" fillId="6" borderId="16" xfId="18" applyFont="1" applyFill="1" applyBorder="1" applyAlignment="1">
      <alignment horizontal="center"/>
    </xf>
    <xf numFmtId="49" fontId="2" fillId="6" borderId="37" xfId="18" applyNumberFormat="1" applyFont="1" applyFill="1" applyBorder="1" applyAlignment="1">
      <alignment horizontal="center"/>
    </xf>
    <xf numFmtId="49" fontId="2" fillId="6" borderId="31" xfId="18" applyNumberFormat="1" applyFont="1" applyFill="1" applyBorder="1" applyAlignment="1">
      <alignment horizontal="center"/>
    </xf>
    <xf numFmtId="49" fontId="2" fillId="6" borderId="38" xfId="18" applyNumberFormat="1" applyFont="1" applyFill="1" applyBorder="1" applyAlignment="1">
      <alignment horizontal="center"/>
    </xf>
    <xf numFmtId="49" fontId="2" fillId="6" borderId="36" xfId="18" applyNumberFormat="1" applyFont="1" applyFill="1" applyBorder="1" applyAlignment="1">
      <alignment horizontal="center"/>
    </xf>
    <xf numFmtId="0" fontId="90" fillId="0" borderId="0" xfId="0" applyFont="1" applyFill="1" applyBorder="1" applyAlignment="1">
      <alignment horizontal="left" vertical="center" wrapText="1"/>
    </xf>
    <xf numFmtId="0" fontId="34" fillId="5" borderId="20" xfId="18" applyFont="1" applyFill="1" applyBorder="1" applyAlignment="1">
      <alignment horizontal="center" vertical="center" wrapText="1"/>
    </xf>
    <xf numFmtId="0" fontId="35" fillId="5" borderId="12" xfId="18" applyFont="1" applyFill="1" applyBorder="1" applyAlignment="1">
      <alignment horizontal="center" vertical="center" wrapText="1"/>
    </xf>
    <xf numFmtId="0" fontId="35" fillId="5" borderId="24" xfId="18" applyFont="1" applyFill="1" applyBorder="1" applyAlignment="1">
      <alignment horizontal="center" vertical="center" wrapText="1"/>
    </xf>
    <xf numFmtId="0" fontId="35" fillId="5" borderId="17" xfId="18" applyFont="1" applyFill="1" applyBorder="1" applyAlignment="1">
      <alignment horizontal="center" vertical="center" wrapText="1"/>
    </xf>
    <xf numFmtId="0" fontId="35" fillId="5" borderId="0" xfId="18" applyFont="1" applyFill="1" applyAlignment="1">
      <alignment horizontal="center" vertical="center" wrapText="1"/>
    </xf>
    <xf numFmtId="0" fontId="35" fillId="5" borderId="23" xfId="18" applyFont="1" applyFill="1" applyBorder="1" applyAlignment="1">
      <alignment horizontal="center" vertical="center" wrapText="1"/>
    </xf>
    <xf numFmtId="0" fontId="35" fillId="5" borderId="27" xfId="18" applyFont="1" applyFill="1" applyBorder="1" applyAlignment="1">
      <alignment horizontal="center" vertical="center" wrapText="1"/>
    </xf>
    <xf numFmtId="0" fontId="35" fillId="5" borderId="25" xfId="18" applyFont="1" applyFill="1" applyBorder="1" applyAlignment="1">
      <alignment horizontal="center" vertical="center" wrapText="1"/>
    </xf>
    <xf numFmtId="0" fontId="35" fillId="5" borderId="19" xfId="18" applyFont="1" applyFill="1" applyBorder="1" applyAlignment="1">
      <alignment horizontal="center" vertical="center" wrapText="1"/>
    </xf>
    <xf numFmtId="0" fontId="38" fillId="9" borderId="0" xfId="13" applyFont="1" applyFill="1" applyAlignment="1">
      <alignment horizontal="center" vertical="center"/>
    </xf>
    <xf numFmtId="0" fontId="0" fillId="0" borderId="0" xfId="0" applyAlignment="1">
      <alignment horizontal="center"/>
    </xf>
    <xf numFmtId="0" fontId="2" fillId="0" borderId="53" xfId="13" applyFont="1" applyBorder="1" applyAlignment="1">
      <alignment horizontal="left" wrapText="1"/>
    </xf>
    <xf numFmtId="0" fontId="2" fillId="0" borderId="54" xfId="13" applyFont="1" applyBorder="1" applyAlignment="1">
      <alignment horizontal="left" wrapText="1"/>
    </xf>
    <xf numFmtId="0" fontId="40" fillId="0" borderId="0" xfId="0" applyFont="1" applyAlignment="1">
      <alignment horizontal="left" vertical="top" wrapText="1"/>
    </xf>
    <xf numFmtId="0" fontId="42" fillId="0" borderId="0" xfId="0" applyFont="1" applyAlignment="1">
      <alignment horizontal="left" vertical="top" wrapText="1"/>
    </xf>
    <xf numFmtId="10" fontId="9" fillId="0" borderId="0" xfId="23" applyNumberFormat="1" applyFont="1"/>
    <xf numFmtId="10" fontId="24" fillId="0" borderId="0" xfId="23" applyNumberFormat="1" applyFont="1" applyBorder="1"/>
    <xf numFmtId="10" fontId="24" fillId="0" borderId="0" xfId="23" applyNumberFormat="1" applyFont="1"/>
    <xf numFmtId="10" fontId="25" fillId="0" borderId="0" xfId="23" applyNumberFormat="1" applyFont="1"/>
  </cellXfs>
  <cellStyles count="29">
    <cellStyle name="Comma 2" xfId="1"/>
    <cellStyle name="Euro" xfId="2"/>
    <cellStyle name="Hyperlink_Breakdown tables v16" xfId="3"/>
    <cellStyle name="Lien hypertexte" xfId="4" builtinId="8"/>
    <cellStyle name="Lien hypertexte 2" xfId="5"/>
    <cellStyle name="Migliaia (0)_DATABOOK_Comifin (Finanziamenti)2" xfId="6"/>
    <cellStyle name="Migliaia_BCC FORNACETTE" xfId="7"/>
    <cellStyle name="Milliers" xfId="8" builtinId="3"/>
    <cellStyle name="Milliers 2" xfId="9"/>
    <cellStyle name="Milliers 3" xfId="10"/>
    <cellStyle name="Milliers 4" xfId="11"/>
    <cellStyle name="Normal" xfId="0" builtinId="0"/>
    <cellStyle name="Normal 10" xfId="12"/>
    <cellStyle name="Normal 2" xfId="13"/>
    <cellStyle name="Normal 2 2" xfId="14"/>
    <cellStyle name="Normal 3" xfId="15"/>
    <cellStyle name="Normal 4" xfId="16"/>
    <cellStyle name="Normal 5" xfId="17"/>
    <cellStyle name="Normal 6" xfId="18"/>
    <cellStyle name="Normal 7" xfId="19"/>
    <cellStyle name="Normal_Feuil3" xfId="20"/>
    <cellStyle name="Normale_DATABOOK_Comifin (Finanziamenti)2" xfId="21"/>
    <cellStyle name="Percent 00" xfId="22"/>
    <cellStyle name="Pourcentage" xfId="23" builtinId="5"/>
    <cellStyle name="Pourcentage 2" xfId="24"/>
    <cellStyle name="Pourcentage 3" xfId="25"/>
    <cellStyle name="Standard 3" xfId="26"/>
    <cellStyle name="Standard_311299 freie Spitze" xfId="27"/>
    <cellStyle name="Style 1" xfId="28"/>
  </cellStyles>
  <dxfs count="3">
    <dxf>
      <font>
        <b/>
        <i val="0"/>
        <condense val="0"/>
        <extend val="0"/>
        <color indexed="11"/>
      </font>
    </dxf>
    <dxf>
      <font>
        <b/>
        <i val="0"/>
        <color indexed="10"/>
      </font>
    </dxf>
    <dxf>
      <font>
        <b/>
        <i val="0"/>
        <condense val="0"/>
        <extend val="0"/>
        <color indexed="23"/>
      </font>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105"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181350"/>
          <a:ext cx="453390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361950</xdr:colOff>
          <xdr:row>5</xdr:row>
          <xdr:rowOff>152400</xdr:rowOff>
        </xdr:from>
        <xdr:to>
          <xdr:col>6</xdr:col>
          <xdr:colOff>552450</xdr:colOff>
          <xdr:row>10</xdr:row>
          <xdr:rowOff>123825</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0.vml"/><Relationship Id="rId1" Type="http://schemas.openxmlformats.org/officeDocument/2006/relationships/drawing" Target="../drawings/drawing2.xml"/><Relationship Id="rId5" Type="http://schemas.openxmlformats.org/officeDocument/2006/relationships/comments" Target="../comments1.xml"/><Relationship Id="rId4" Type="http://schemas.openxmlformats.org/officeDocument/2006/relationships/image" Target="../media/image4.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90/Obligations_&#224;_l%27Habitat_-_OH" TargetMode="External"/><Relationship Id="rId5" Type="http://schemas.openxmlformats.org/officeDocument/2006/relationships/hyperlink" Target="http://www.ecbc.eu/framework/90/Obligations_%C3%A0_l%27Habitat_-_OH" TargetMode="External"/><Relationship Id="rId4" Type="http://schemas.openxmlformats.org/officeDocument/2006/relationships/hyperlink" Target="http://www.groupebpce.fr/Investisseur/Dette/BPCE-SFH"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90/Obligations_&#224;_l%27Habitat_-_OH" TargetMode="External"/><Relationship Id="rId2" Type="http://schemas.openxmlformats.org/officeDocument/2006/relationships/hyperlink" Target="http://www.bpce.fr/communication-financiere/dette/bpce-sfh" TargetMode="External"/><Relationship Id="rId1" Type="http://schemas.openxmlformats.org/officeDocument/2006/relationships/hyperlink" Target="http://www.bpce.fr/communication-financiere" TargetMode="External"/><Relationship Id="rId5" Type="http://schemas.openxmlformats.org/officeDocument/2006/relationships/vmlDrawing" Target="../drawings/vmlDrawing5.v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44" zoomScale="55" zoomScaleNormal="55" zoomScaleSheetLayoutView="90" workbookViewId="0">
      <selection activeCell="A173" sqref="A173"/>
    </sheetView>
  </sheetViews>
  <sheetFormatPr baseColWidth="10" defaultColWidth="9.140625" defaultRowHeight="15" x14ac:dyDescent="0.25"/>
  <cols>
    <col min="1" max="1" width="242" style="101" customWidth="1"/>
    <col min="2" max="16384" width="9.140625" style="101"/>
  </cols>
  <sheetData>
    <row r="1" spans="1:1" ht="31.5" x14ac:dyDescent="0.25">
      <c r="A1" s="22" t="s">
        <v>271</v>
      </c>
    </row>
    <row r="3" spans="1:1" x14ac:dyDescent="0.25">
      <c r="A3" s="113"/>
    </row>
    <row r="4" spans="1:1" ht="34.5" x14ac:dyDescent="0.25">
      <c r="A4" s="114" t="s">
        <v>272</v>
      </c>
    </row>
    <row r="5" spans="1:1" ht="34.5" x14ac:dyDescent="0.25">
      <c r="A5" s="114" t="s">
        <v>273</v>
      </c>
    </row>
    <row r="6" spans="1:1" ht="34.5" x14ac:dyDescent="0.25">
      <c r="A6" s="114" t="s">
        <v>274</v>
      </c>
    </row>
    <row r="7" spans="1:1" ht="17.25" x14ac:dyDescent="0.25">
      <c r="A7" s="114"/>
    </row>
    <row r="8" spans="1:1" ht="18.75" x14ac:dyDescent="0.25">
      <c r="A8" s="115" t="s">
        <v>275</v>
      </c>
    </row>
    <row r="9" spans="1:1" ht="34.5" x14ac:dyDescent="0.3">
      <c r="A9" s="116" t="s">
        <v>2277</v>
      </c>
    </row>
    <row r="10" spans="1:1" ht="69" x14ac:dyDescent="0.25">
      <c r="A10" s="117" t="s">
        <v>276</v>
      </c>
    </row>
    <row r="11" spans="1:1" ht="34.5" x14ac:dyDescent="0.25">
      <c r="A11" s="117" t="s">
        <v>277</v>
      </c>
    </row>
    <row r="12" spans="1:1" ht="17.25" x14ac:dyDescent="0.25">
      <c r="A12" s="117" t="s">
        <v>278</v>
      </c>
    </row>
    <row r="13" spans="1:1" ht="17.25" x14ac:dyDescent="0.25">
      <c r="A13" s="117" t="s">
        <v>279</v>
      </c>
    </row>
    <row r="14" spans="1:1" ht="34.5" x14ac:dyDescent="0.25">
      <c r="A14" s="117" t="s">
        <v>280</v>
      </c>
    </row>
    <row r="15" spans="1:1" ht="17.25" x14ac:dyDescent="0.25">
      <c r="A15" s="117"/>
    </row>
    <row r="16" spans="1:1" ht="18.75" x14ac:dyDescent="0.25">
      <c r="A16" s="115" t="s">
        <v>281</v>
      </c>
    </row>
    <row r="17" spans="1:1" ht="17.25" x14ac:dyDescent="0.25">
      <c r="A17" s="118" t="s">
        <v>282</v>
      </c>
    </row>
    <row r="18" spans="1:1" ht="34.5" x14ac:dyDescent="0.25">
      <c r="A18" s="119" t="s">
        <v>283</v>
      </c>
    </row>
    <row r="19" spans="1:1" ht="34.5" x14ac:dyDescent="0.25">
      <c r="A19" s="119" t="s">
        <v>284</v>
      </c>
    </row>
    <row r="20" spans="1:1" ht="51.75" x14ac:dyDescent="0.25">
      <c r="A20" s="119" t="s">
        <v>285</v>
      </c>
    </row>
    <row r="21" spans="1:1" ht="86.25" x14ac:dyDescent="0.25">
      <c r="A21" s="119" t="s">
        <v>286</v>
      </c>
    </row>
    <row r="22" spans="1:1" ht="51.75" x14ac:dyDescent="0.25">
      <c r="A22" s="119" t="s">
        <v>287</v>
      </c>
    </row>
    <row r="23" spans="1:1" ht="34.5" x14ac:dyDescent="0.25">
      <c r="A23" s="119" t="s">
        <v>288</v>
      </c>
    </row>
    <row r="24" spans="1:1" ht="17.25" x14ac:dyDescent="0.25">
      <c r="A24" s="119" t="s">
        <v>289</v>
      </c>
    </row>
    <row r="25" spans="1:1" ht="17.25" x14ac:dyDescent="0.25">
      <c r="A25" s="118" t="s">
        <v>290</v>
      </c>
    </row>
    <row r="26" spans="1:1" ht="51.75" x14ac:dyDescent="0.3">
      <c r="A26" s="120" t="s">
        <v>291</v>
      </c>
    </row>
    <row r="27" spans="1:1" ht="17.25" x14ac:dyDescent="0.3">
      <c r="A27" s="120" t="s">
        <v>292</v>
      </c>
    </row>
    <row r="28" spans="1:1" ht="17.25" x14ac:dyDescent="0.25">
      <c r="A28" s="118" t="s">
        <v>293</v>
      </c>
    </row>
    <row r="29" spans="1:1" ht="34.5" x14ac:dyDescent="0.25">
      <c r="A29" s="119" t="s">
        <v>294</v>
      </c>
    </row>
    <row r="30" spans="1:1" ht="34.5" x14ac:dyDescent="0.25">
      <c r="A30" s="119" t="s">
        <v>295</v>
      </c>
    </row>
    <row r="31" spans="1:1" ht="34.5" x14ac:dyDescent="0.25">
      <c r="A31" s="119" t="s">
        <v>296</v>
      </c>
    </row>
    <row r="32" spans="1:1" ht="34.5" x14ac:dyDescent="0.25">
      <c r="A32" s="119" t="s">
        <v>297</v>
      </c>
    </row>
    <row r="33" spans="1:1" ht="17.25" x14ac:dyDescent="0.25">
      <c r="A33" s="119"/>
    </row>
    <row r="34" spans="1:1" ht="18.75" x14ac:dyDescent="0.25">
      <c r="A34" s="115" t="s">
        <v>298</v>
      </c>
    </row>
    <row r="35" spans="1:1" ht="17.25" x14ac:dyDescent="0.25">
      <c r="A35" s="118" t="s">
        <v>299</v>
      </c>
    </row>
    <row r="36" spans="1:1" ht="34.5" x14ac:dyDescent="0.25">
      <c r="A36" s="119" t="s">
        <v>300</v>
      </c>
    </row>
    <row r="37" spans="1:1" ht="34.5" x14ac:dyDescent="0.25">
      <c r="A37" s="119" t="s">
        <v>301</v>
      </c>
    </row>
    <row r="38" spans="1:1" ht="34.5" x14ac:dyDescent="0.25">
      <c r="A38" s="119" t="s">
        <v>302</v>
      </c>
    </row>
    <row r="39" spans="1:1" ht="17.25" x14ac:dyDescent="0.25">
      <c r="A39" s="119" t="s">
        <v>303</v>
      </c>
    </row>
    <row r="40" spans="1:1" ht="17.25" x14ac:dyDescent="0.25">
      <c r="A40" s="119" t="s">
        <v>304</v>
      </c>
    </row>
    <row r="41" spans="1:1" ht="17.25" x14ac:dyDescent="0.25">
      <c r="A41" s="118" t="s">
        <v>305</v>
      </c>
    </row>
    <row r="42" spans="1:1" ht="17.25" x14ac:dyDescent="0.25">
      <c r="A42" s="119" t="s">
        <v>306</v>
      </c>
    </row>
    <row r="43" spans="1:1" ht="17.25" x14ac:dyDescent="0.3">
      <c r="A43" s="120" t="s">
        <v>307</v>
      </c>
    </row>
    <row r="44" spans="1:1" ht="17.25" x14ac:dyDescent="0.25">
      <c r="A44" s="118" t="s">
        <v>308</v>
      </c>
    </row>
    <row r="45" spans="1:1" ht="34.5" x14ac:dyDescent="0.3">
      <c r="A45" s="120" t="s">
        <v>309</v>
      </c>
    </row>
    <row r="46" spans="1:1" ht="34.5" x14ac:dyDescent="0.25">
      <c r="A46" s="119" t="s">
        <v>310</v>
      </c>
    </row>
    <row r="47" spans="1:1" ht="34.5" x14ac:dyDescent="0.25">
      <c r="A47" s="119" t="s">
        <v>311</v>
      </c>
    </row>
    <row r="48" spans="1:1" ht="17.25" x14ac:dyDescent="0.25">
      <c r="A48" s="119" t="s">
        <v>312</v>
      </c>
    </row>
    <row r="49" spans="1:1" ht="17.25" x14ac:dyDescent="0.3">
      <c r="A49" s="120" t="s">
        <v>313</v>
      </c>
    </row>
    <row r="50" spans="1:1" ht="17.25" x14ac:dyDescent="0.25">
      <c r="A50" s="118" t="s">
        <v>314</v>
      </c>
    </row>
    <row r="51" spans="1:1" ht="34.5" x14ac:dyDescent="0.3">
      <c r="A51" s="120" t="s">
        <v>315</v>
      </c>
    </row>
    <row r="52" spans="1:1" ht="17.25" x14ac:dyDescent="0.25">
      <c r="A52" s="119" t="s">
        <v>316</v>
      </c>
    </row>
    <row r="53" spans="1:1" ht="34.5" x14ac:dyDescent="0.3">
      <c r="A53" s="120" t="s">
        <v>317</v>
      </c>
    </row>
    <row r="54" spans="1:1" ht="17.25" x14ac:dyDescent="0.25">
      <c r="A54" s="118" t="s">
        <v>318</v>
      </c>
    </row>
    <row r="55" spans="1:1" ht="17.25" x14ac:dyDescent="0.3">
      <c r="A55" s="120" t="s">
        <v>319</v>
      </c>
    </row>
    <row r="56" spans="1:1" ht="34.5" x14ac:dyDescent="0.25">
      <c r="A56" s="119" t="s">
        <v>320</v>
      </c>
    </row>
    <row r="57" spans="1:1" ht="17.25" x14ac:dyDescent="0.25">
      <c r="A57" s="119" t="s">
        <v>321</v>
      </c>
    </row>
    <row r="58" spans="1:1" ht="17.25" x14ac:dyDescent="0.25">
      <c r="A58" s="119" t="s">
        <v>322</v>
      </c>
    </row>
    <row r="59" spans="1:1" ht="17.25" x14ac:dyDescent="0.25">
      <c r="A59" s="118" t="s">
        <v>323</v>
      </c>
    </row>
    <row r="60" spans="1:1" ht="17.2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329</v>
      </c>
    </row>
    <row r="67" spans="1:1" ht="34.5" x14ac:dyDescent="0.25">
      <c r="A67" s="117" t="s">
        <v>330</v>
      </c>
    </row>
    <row r="68" spans="1:1" ht="34.5" x14ac:dyDescent="0.25">
      <c r="A68" s="117" t="s">
        <v>331</v>
      </c>
    </row>
    <row r="69" spans="1:1" ht="17.25" x14ac:dyDescent="0.25">
      <c r="A69" s="122" t="s">
        <v>332</v>
      </c>
    </row>
    <row r="70" spans="1:1" ht="51.75" x14ac:dyDescent="0.25">
      <c r="A70" s="117" t="s">
        <v>333</v>
      </c>
    </row>
    <row r="71" spans="1:1" ht="17.25" x14ac:dyDescent="0.25">
      <c r="A71" s="117" t="s">
        <v>334</v>
      </c>
    </row>
    <row r="72" spans="1:1" ht="17.25" x14ac:dyDescent="0.25">
      <c r="A72" s="122" t="s">
        <v>335</v>
      </c>
    </row>
    <row r="73" spans="1:1" ht="17.25" x14ac:dyDescent="0.25">
      <c r="A73" s="117" t="s">
        <v>336</v>
      </c>
    </row>
    <row r="74" spans="1:1" ht="17.25" x14ac:dyDescent="0.25">
      <c r="A74" s="122" t="s">
        <v>337</v>
      </c>
    </row>
    <row r="75" spans="1:1" ht="34.5" x14ac:dyDescent="0.25">
      <c r="A75" s="117" t="s">
        <v>338</v>
      </c>
    </row>
    <row r="76" spans="1:1" ht="17.25" x14ac:dyDescent="0.25">
      <c r="A76" s="117" t="s">
        <v>339</v>
      </c>
    </row>
    <row r="77" spans="1:1" ht="51.75" x14ac:dyDescent="0.25">
      <c r="A77" s="117" t="s">
        <v>340</v>
      </c>
    </row>
    <row r="78" spans="1:1" ht="17.25" x14ac:dyDescent="0.25">
      <c r="A78" s="122" t="s">
        <v>341</v>
      </c>
    </row>
    <row r="79" spans="1:1" ht="17.25" x14ac:dyDescent="0.3">
      <c r="A79" s="116" t="s">
        <v>342</v>
      </c>
    </row>
    <row r="80" spans="1:1" ht="17.25" x14ac:dyDescent="0.25">
      <c r="A80" s="122" t="s">
        <v>343</v>
      </c>
    </row>
    <row r="81" spans="1:1" ht="34.5" x14ac:dyDescent="0.25">
      <c r="A81" s="117" t="s">
        <v>344</v>
      </c>
    </row>
    <row r="82" spans="1:1" ht="34.5" x14ac:dyDescent="0.25">
      <c r="A82" s="117" t="s">
        <v>345</v>
      </c>
    </row>
    <row r="83" spans="1:1" ht="34.5" x14ac:dyDescent="0.25">
      <c r="A83" s="117" t="s">
        <v>346</v>
      </c>
    </row>
    <row r="84" spans="1:1" ht="34.5" x14ac:dyDescent="0.25">
      <c r="A84" s="117" t="s">
        <v>347</v>
      </c>
    </row>
    <row r="85" spans="1:1" ht="34.5" x14ac:dyDescent="0.25">
      <c r="A85" s="117" t="s">
        <v>348</v>
      </c>
    </row>
    <row r="86" spans="1:1" ht="17.25" x14ac:dyDescent="0.25">
      <c r="A86" s="122" t="s">
        <v>349</v>
      </c>
    </row>
    <row r="87" spans="1:1" ht="17.25" x14ac:dyDescent="0.25">
      <c r="A87" s="117" t="s">
        <v>350</v>
      </c>
    </row>
    <row r="88" spans="1:1" ht="34.5" x14ac:dyDescent="0.25">
      <c r="A88" s="117" t="s">
        <v>351</v>
      </c>
    </row>
    <row r="89" spans="1:1" ht="17.25" x14ac:dyDescent="0.25">
      <c r="A89" s="122" t="s">
        <v>352</v>
      </c>
    </row>
    <row r="90" spans="1:1" ht="34.5" x14ac:dyDescent="0.25">
      <c r="A90" s="117" t="s">
        <v>353</v>
      </c>
    </row>
    <row r="91" spans="1:1" ht="17.25" x14ac:dyDescent="0.25">
      <c r="A91" s="122" t="s">
        <v>354</v>
      </c>
    </row>
    <row r="92" spans="1:1" ht="17.25" x14ac:dyDescent="0.3">
      <c r="A92" s="116" t="s">
        <v>355</v>
      </c>
    </row>
    <row r="93" spans="1:1" ht="17.25" x14ac:dyDescent="0.25">
      <c r="A93" s="117" t="s">
        <v>356</v>
      </c>
    </row>
    <row r="94" spans="1:1" ht="17.25" x14ac:dyDescent="0.25">
      <c r="A94" s="117"/>
    </row>
    <row r="95" spans="1:1" ht="18.75" x14ac:dyDescent="0.25">
      <c r="A95" s="115" t="s">
        <v>357</v>
      </c>
    </row>
    <row r="96" spans="1:1" ht="34.5" x14ac:dyDescent="0.3">
      <c r="A96" s="116" t="s">
        <v>358</v>
      </c>
    </row>
    <row r="97" spans="1:1" ht="17.25" x14ac:dyDescent="0.3">
      <c r="A97" s="116" t="s">
        <v>359</v>
      </c>
    </row>
    <row r="98" spans="1:1" ht="17.25" x14ac:dyDescent="0.25">
      <c r="A98" s="122" t="s">
        <v>360</v>
      </c>
    </row>
    <row r="99" spans="1:1" ht="17.25" x14ac:dyDescent="0.25">
      <c r="A99" s="114" t="s">
        <v>361</v>
      </c>
    </row>
    <row r="100" spans="1:1" ht="17.25" x14ac:dyDescent="0.25">
      <c r="A100" s="117" t="s">
        <v>362</v>
      </c>
    </row>
    <row r="101" spans="1:1" ht="17.25" x14ac:dyDescent="0.25">
      <c r="A101" s="117" t="s">
        <v>363</v>
      </c>
    </row>
    <row r="102" spans="1:1" ht="17.25" x14ac:dyDescent="0.25">
      <c r="A102" s="117" t="s">
        <v>364</v>
      </c>
    </row>
    <row r="103" spans="1:1" ht="17.25" x14ac:dyDescent="0.25">
      <c r="A103" s="117" t="s">
        <v>365</v>
      </c>
    </row>
    <row r="104" spans="1:1" ht="34.5" x14ac:dyDescent="0.25">
      <c r="A104" s="117" t="s">
        <v>366</v>
      </c>
    </row>
    <row r="105" spans="1:1" ht="17.25" x14ac:dyDescent="0.25">
      <c r="A105" s="114" t="s">
        <v>367</v>
      </c>
    </row>
    <row r="106" spans="1:1" ht="17.25" x14ac:dyDescent="0.25">
      <c r="A106" s="117" t="s">
        <v>368</v>
      </c>
    </row>
    <row r="107" spans="1:1" ht="17.25" x14ac:dyDescent="0.25">
      <c r="A107" s="117" t="s">
        <v>369</v>
      </c>
    </row>
    <row r="108" spans="1:1" ht="17.25" x14ac:dyDescent="0.25">
      <c r="A108" s="117" t="s">
        <v>370</v>
      </c>
    </row>
    <row r="109" spans="1:1" ht="17.25" x14ac:dyDescent="0.25">
      <c r="A109" s="117" t="s">
        <v>371</v>
      </c>
    </row>
    <row r="110" spans="1:1" ht="17.25" x14ac:dyDescent="0.25">
      <c r="A110" s="117" t="s">
        <v>372</v>
      </c>
    </row>
    <row r="111" spans="1:1" ht="17.25" x14ac:dyDescent="0.25">
      <c r="A111" s="117" t="s">
        <v>373</v>
      </c>
    </row>
    <row r="112" spans="1:1" ht="17.25" x14ac:dyDescent="0.25">
      <c r="A112" s="122" t="s">
        <v>374</v>
      </c>
    </row>
    <row r="113" spans="1:1" ht="17.25" x14ac:dyDescent="0.25">
      <c r="A113" s="117" t="s">
        <v>375</v>
      </c>
    </row>
    <row r="114" spans="1:1" ht="17.25" x14ac:dyDescent="0.25">
      <c r="A114" s="114" t="s">
        <v>376</v>
      </c>
    </row>
    <row r="115" spans="1:1" ht="17.25" x14ac:dyDescent="0.25">
      <c r="A115" s="117" t="s">
        <v>377</v>
      </c>
    </row>
    <row r="116" spans="1:1" ht="17.25" x14ac:dyDescent="0.25">
      <c r="A116" s="117" t="s">
        <v>378</v>
      </c>
    </row>
    <row r="117" spans="1:1" ht="17.25" x14ac:dyDescent="0.25">
      <c r="A117" s="114" t="s">
        <v>379</v>
      </c>
    </row>
    <row r="118" spans="1:1" ht="17.25" x14ac:dyDescent="0.25">
      <c r="A118" s="117" t="s">
        <v>380</v>
      </c>
    </row>
    <row r="119" spans="1:1" ht="17.25" x14ac:dyDescent="0.25">
      <c r="A119" s="117" t="s">
        <v>381</v>
      </c>
    </row>
    <row r="120" spans="1:1" ht="17.25" x14ac:dyDescent="0.25">
      <c r="A120" s="117" t="s">
        <v>382</v>
      </c>
    </row>
    <row r="121" spans="1:1" ht="17.25" x14ac:dyDescent="0.25">
      <c r="A121" s="122" t="s">
        <v>383</v>
      </c>
    </row>
    <row r="122" spans="1:1" ht="17.25" x14ac:dyDescent="0.25">
      <c r="A122" s="114" t="s">
        <v>384</v>
      </c>
    </row>
    <row r="123" spans="1:1" ht="17.25" x14ac:dyDescent="0.25">
      <c r="A123" s="114" t="s">
        <v>385</v>
      </c>
    </row>
    <row r="124" spans="1:1" ht="17.25" x14ac:dyDescent="0.25">
      <c r="A124" s="117" t="s">
        <v>386</v>
      </c>
    </row>
    <row r="125" spans="1:1" ht="17.25" x14ac:dyDescent="0.25">
      <c r="A125" s="117" t="s">
        <v>387</v>
      </c>
    </row>
    <row r="126" spans="1:1" ht="17.25" x14ac:dyDescent="0.25">
      <c r="A126" s="117" t="s">
        <v>388</v>
      </c>
    </row>
    <row r="127" spans="1:1" ht="17.25" x14ac:dyDescent="0.25">
      <c r="A127" s="117" t="s">
        <v>389</v>
      </c>
    </row>
    <row r="128" spans="1:1" ht="17.25" x14ac:dyDescent="0.25">
      <c r="A128" s="117" t="s">
        <v>390</v>
      </c>
    </row>
    <row r="129" spans="1:1" ht="17.25" x14ac:dyDescent="0.25">
      <c r="A129" s="122" t="s">
        <v>391</v>
      </c>
    </row>
    <row r="130" spans="1:1" ht="34.5" x14ac:dyDescent="0.25">
      <c r="A130" s="117" t="s">
        <v>392</v>
      </c>
    </row>
    <row r="131" spans="1:1" ht="69" x14ac:dyDescent="0.25">
      <c r="A131" s="117" t="s">
        <v>393</v>
      </c>
    </row>
    <row r="132" spans="1:1" ht="34.5" x14ac:dyDescent="0.25">
      <c r="A132" s="117" t="s">
        <v>394</v>
      </c>
    </row>
    <row r="133" spans="1:1" ht="17.25" x14ac:dyDescent="0.25">
      <c r="A133" s="122" t="s">
        <v>395</v>
      </c>
    </row>
    <row r="134" spans="1:1" ht="34.5" x14ac:dyDescent="0.25">
      <c r="A134" s="114" t="s">
        <v>396</v>
      </c>
    </row>
    <row r="135" spans="1:1" ht="17.25" x14ac:dyDescent="0.25">
      <c r="A135" s="114"/>
    </row>
    <row r="136" spans="1:1" ht="18.75" x14ac:dyDescent="0.25">
      <c r="A136" s="115" t="s">
        <v>397</v>
      </c>
    </row>
    <row r="137" spans="1:1" ht="17.25" x14ac:dyDescent="0.25">
      <c r="A137" s="117" t="s">
        <v>398</v>
      </c>
    </row>
    <row r="138" spans="1:1" ht="34.5" x14ac:dyDescent="0.25">
      <c r="A138" s="119" t="s">
        <v>399</v>
      </c>
    </row>
    <row r="139" spans="1:1" ht="34.5" x14ac:dyDescent="0.25">
      <c r="A139" s="119" t="s">
        <v>400</v>
      </c>
    </row>
    <row r="140" spans="1:1" ht="17.25" x14ac:dyDescent="0.25">
      <c r="A140" s="118" t="s">
        <v>401</v>
      </c>
    </row>
    <row r="141" spans="1:1" ht="17.25" x14ac:dyDescent="0.25">
      <c r="A141" s="123" t="s">
        <v>402</v>
      </c>
    </row>
    <row r="142" spans="1:1" ht="34.5" x14ac:dyDescent="0.3">
      <c r="A142" s="120" t="s">
        <v>403</v>
      </c>
    </row>
    <row r="143" spans="1:1" ht="17.25" x14ac:dyDescent="0.25">
      <c r="A143" s="119" t="s">
        <v>404</v>
      </c>
    </row>
    <row r="144" spans="1:1" ht="17.25" x14ac:dyDescent="0.25">
      <c r="A144" s="119" t="s">
        <v>405</v>
      </c>
    </row>
    <row r="145" spans="1:1" ht="17.25" x14ac:dyDescent="0.25">
      <c r="A145" s="123" t="s">
        <v>406</v>
      </c>
    </row>
    <row r="146" spans="1:1" ht="17.25" x14ac:dyDescent="0.25">
      <c r="A146" s="118" t="s">
        <v>407</v>
      </c>
    </row>
    <row r="147" spans="1:1" ht="17.25" x14ac:dyDescent="0.25">
      <c r="A147" s="123" t="s">
        <v>408</v>
      </c>
    </row>
    <row r="148" spans="1:1" ht="17.25" x14ac:dyDescent="0.25">
      <c r="A148" s="119" t="s">
        <v>409</v>
      </c>
    </row>
    <row r="149" spans="1:1" ht="17.25" x14ac:dyDescent="0.25">
      <c r="A149" s="119" t="s">
        <v>410</v>
      </c>
    </row>
    <row r="150" spans="1:1" ht="17.25" x14ac:dyDescent="0.25">
      <c r="A150" s="119" t="s">
        <v>411</v>
      </c>
    </row>
    <row r="151" spans="1:1" ht="34.5" x14ac:dyDescent="0.25">
      <c r="A151" s="123" t="s">
        <v>412</v>
      </c>
    </row>
    <row r="152" spans="1:1" ht="17.25" x14ac:dyDescent="0.25">
      <c r="A152" s="118" t="s">
        <v>413</v>
      </c>
    </row>
    <row r="153" spans="1:1" ht="17.25" x14ac:dyDescent="0.25">
      <c r="A153" s="119" t="s">
        <v>414</v>
      </c>
    </row>
    <row r="154" spans="1:1" ht="17.25" x14ac:dyDescent="0.25">
      <c r="A154" s="119" t="s">
        <v>415</v>
      </c>
    </row>
    <row r="155" spans="1:1" ht="17.25" x14ac:dyDescent="0.25">
      <c r="A155" s="119" t="s">
        <v>416</v>
      </c>
    </row>
    <row r="156" spans="1:1" ht="17.25" x14ac:dyDescent="0.25">
      <c r="A156" s="119" t="s">
        <v>417</v>
      </c>
    </row>
    <row r="157" spans="1:1" ht="34.5" x14ac:dyDescent="0.25">
      <c r="A157" s="119" t="s">
        <v>418</v>
      </c>
    </row>
    <row r="158" spans="1:1" ht="34.5" x14ac:dyDescent="0.25">
      <c r="A158" s="119" t="s">
        <v>419</v>
      </c>
    </row>
    <row r="159" spans="1:1" ht="17.25" x14ac:dyDescent="0.25">
      <c r="A159" s="118" t="s">
        <v>420</v>
      </c>
    </row>
    <row r="160" spans="1:1" ht="34.5" x14ac:dyDescent="0.25">
      <c r="A160" s="119" t="s">
        <v>421</v>
      </c>
    </row>
    <row r="161" spans="1:1" ht="34.5" x14ac:dyDescent="0.25">
      <c r="A161" s="119" t="s">
        <v>422</v>
      </c>
    </row>
    <row r="162" spans="1:1" ht="17.25" x14ac:dyDescent="0.25">
      <c r="A162" s="119" t="s">
        <v>423</v>
      </c>
    </row>
    <row r="163" spans="1:1" ht="17.25" x14ac:dyDescent="0.25">
      <c r="A163" s="118" t="s">
        <v>424</v>
      </c>
    </row>
    <row r="164" spans="1:1" ht="34.5" x14ac:dyDescent="0.3">
      <c r="A164" s="120" t="s">
        <v>2679</v>
      </c>
    </row>
    <row r="165" spans="1:1" ht="34.5" x14ac:dyDescent="0.25">
      <c r="A165" s="119" t="s">
        <v>425</v>
      </c>
    </row>
    <row r="166" spans="1:1" ht="17.25" x14ac:dyDescent="0.25">
      <c r="A166" s="118" t="s">
        <v>426</v>
      </c>
    </row>
    <row r="167" spans="1:1" ht="17.25" x14ac:dyDescent="0.25">
      <c r="A167" s="119" t="s">
        <v>427</v>
      </c>
    </row>
    <row r="168" spans="1:1" ht="17.25" x14ac:dyDescent="0.25">
      <c r="A168" s="118" t="s">
        <v>428</v>
      </c>
    </row>
    <row r="169" spans="1:1" ht="17.25" x14ac:dyDescent="0.3">
      <c r="A169" s="120" t="s">
        <v>429</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152"/>
  <sheetViews>
    <sheetView zoomScaleNormal="100" workbookViewId="0">
      <selection activeCell="F15" sqref="F15"/>
    </sheetView>
  </sheetViews>
  <sheetFormatPr baseColWidth="10" defaultRowHeight="12.75" x14ac:dyDescent="0.2"/>
  <cols>
    <col min="1" max="1" width="5.85546875" style="161" customWidth="1"/>
    <col min="2" max="2" width="17" style="161" customWidth="1"/>
    <col min="3" max="3" width="19.42578125" style="161" customWidth="1"/>
    <col min="4" max="4" width="12.7109375" style="161" customWidth="1"/>
    <col min="5" max="5" width="12.42578125" style="161" customWidth="1"/>
    <col min="6" max="6" width="12.28515625" style="161" customWidth="1"/>
    <col min="7" max="8" width="10.85546875" style="161" customWidth="1"/>
    <col min="9" max="9" width="12.5703125" style="161" customWidth="1"/>
    <col min="10" max="10" width="11.28515625" style="161" customWidth="1"/>
    <col min="11" max="12" width="12.42578125" style="161" customWidth="1"/>
    <col min="13" max="13" width="14" style="161" customWidth="1"/>
    <col min="14" max="16384" width="11.42578125" style="161"/>
  </cols>
  <sheetData>
    <row r="1" spans="1:13" s="251" customFormat="1" ht="20.25" customHeight="1" x14ac:dyDescent="0.25">
      <c r="A1" s="324"/>
      <c r="B1" s="325" t="s">
        <v>1313</v>
      </c>
      <c r="C1" s="326"/>
      <c r="D1" s="326"/>
      <c r="E1" s="326"/>
      <c r="F1" s="326"/>
      <c r="G1" s="326"/>
      <c r="H1" s="326"/>
      <c r="I1" s="326"/>
      <c r="J1" s="326"/>
      <c r="K1" s="326"/>
      <c r="L1" s="326"/>
      <c r="M1" s="326"/>
    </row>
    <row r="2" spans="1:13" x14ac:dyDescent="0.2">
      <c r="A2" s="162"/>
    </row>
    <row r="3" spans="1:13" x14ac:dyDescent="0.2">
      <c r="A3" s="162"/>
      <c r="B3" s="163" t="s">
        <v>1489</v>
      </c>
      <c r="C3" s="327" t="s">
        <v>1142</v>
      </c>
      <c r="D3" s="170"/>
      <c r="E3" s="252"/>
    </row>
    <row r="4" spans="1:13" x14ac:dyDescent="0.2">
      <c r="A4" s="162"/>
      <c r="B4" s="163" t="s">
        <v>1488</v>
      </c>
      <c r="C4" s="328">
        <f>D1.Overview!C4</f>
        <v>43373</v>
      </c>
    </row>
    <row r="5" spans="1:13" x14ac:dyDescent="0.2">
      <c r="A5" s="162"/>
    </row>
    <row r="6" spans="1:13" s="251" customFormat="1" ht="20.25" customHeight="1" x14ac:dyDescent="0.25">
      <c r="A6" s="324">
        <v>5</v>
      </c>
      <c r="B6" s="325" t="s">
        <v>1487</v>
      </c>
      <c r="C6" s="326"/>
      <c r="D6" s="326"/>
      <c r="E6" s="326"/>
      <c r="F6" s="326"/>
      <c r="G6" s="326"/>
      <c r="H6" s="326"/>
      <c r="I6" s="326"/>
      <c r="J6" s="326"/>
      <c r="K6" s="326"/>
      <c r="L6" s="326"/>
      <c r="M6" s="326"/>
    </row>
    <row r="7" spans="1:13" x14ac:dyDescent="0.2">
      <c r="A7" s="193"/>
    </row>
    <row r="8" spans="1:13" x14ac:dyDescent="0.2">
      <c r="A8" s="193"/>
    </row>
    <row r="9" spans="1:13" s="193" customFormat="1" x14ac:dyDescent="0.2">
      <c r="A9" s="204" t="s">
        <v>1486</v>
      </c>
      <c r="B9" s="181" t="s">
        <v>1485</v>
      </c>
      <c r="C9" s="194"/>
    </row>
    <row r="10" spans="1:13" s="193" customFormat="1" x14ac:dyDescent="0.2">
      <c r="A10" s="204"/>
      <c r="B10" s="194"/>
      <c r="C10" s="194"/>
    </row>
    <row r="11" spans="1:13" s="193" customFormat="1" ht="30" customHeight="1" x14ac:dyDescent="0.2">
      <c r="A11" s="204"/>
      <c r="C11" s="407" t="s">
        <v>1484</v>
      </c>
    </row>
    <row r="12" spans="1:13" s="193" customFormat="1" x14ac:dyDescent="0.2">
      <c r="A12" s="204"/>
      <c r="B12" s="329" t="s">
        <v>1419</v>
      </c>
      <c r="C12" s="474"/>
    </row>
    <row r="13" spans="1:13" s="193" customFormat="1" x14ac:dyDescent="0.2">
      <c r="A13" s="204"/>
      <c r="B13" s="329" t="s">
        <v>1418</v>
      </c>
      <c r="C13" s="474"/>
    </row>
    <row r="14" spans="1:13" s="193" customFormat="1" x14ac:dyDescent="0.2">
      <c r="A14" s="204"/>
      <c r="B14" s="409" t="s">
        <v>1417</v>
      </c>
      <c r="C14" s="475"/>
    </row>
    <row r="15" spans="1:13" s="193" customFormat="1" x14ac:dyDescent="0.2">
      <c r="A15" s="204"/>
      <c r="B15" s="411" t="s">
        <v>1416</v>
      </c>
      <c r="C15" s="314"/>
    </row>
    <row r="16" spans="1:13" s="193" customFormat="1" x14ac:dyDescent="0.2">
      <c r="A16" s="204"/>
      <c r="B16" s="411" t="s">
        <v>1415</v>
      </c>
      <c r="C16" s="314"/>
    </row>
    <row r="17" spans="1:15" s="193" customFormat="1" x14ac:dyDescent="0.2">
      <c r="A17" s="204"/>
      <c r="B17" s="411" t="s">
        <v>1414</v>
      </c>
      <c r="C17" s="314"/>
    </row>
    <row r="18" spans="1:15" s="193" customFormat="1" x14ac:dyDescent="0.2">
      <c r="A18" s="204"/>
      <c r="B18" s="527" t="s">
        <v>1483</v>
      </c>
      <c r="C18" s="413"/>
    </row>
    <row r="19" spans="1:15" s="193" customFormat="1" x14ac:dyDescent="0.2">
      <c r="A19" s="204"/>
      <c r="B19" s="451" t="s">
        <v>1482</v>
      </c>
      <c r="C19" s="408"/>
    </row>
    <row r="20" spans="1:15" s="197" customFormat="1" x14ac:dyDescent="0.2">
      <c r="A20" s="353"/>
      <c r="B20" s="194"/>
      <c r="C20" s="194"/>
    </row>
    <row r="21" spans="1:15" s="197" customFormat="1" x14ac:dyDescent="0.2">
      <c r="A21" s="353"/>
      <c r="B21" s="194"/>
      <c r="C21" s="194"/>
    </row>
    <row r="22" spans="1:15" s="193" customFormat="1" x14ac:dyDescent="0.2">
      <c r="A22" s="204"/>
      <c r="B22" s="194"/>
      <c r="C22" s="194"/>
    </row>
    <row r="23" spans="1:15" s="193" customFormat="1" x14ac:dyDescent="0.2">
      <c r="A23" s="204" t="s">
        <v>1481</v>
      </c>
      <c r="B23" s="178" t="s">
        <v>1480</v>
      </c>
      <c r="D23" s="197"/>
      <c r="E23" s="197"/>
      <c r="F23" s="197"/>
      <c r="G23" s="197"/>
      <c r="H23" s="197"/>
      <c r="I23" s="197"/>
      <c r="J23" s="197"/>
      <c r="K23" s="197"/>
      <c r="L23" s="197"/>
      <c r="M23" s="197"/>
    </row>
    <row r="24" spans="1:15" s="193" customFormat="1" x14ac:dyDescent="0.2">
      <c r="A24" s="204"/>
    </row>
    <row r="25" spans="1:15" s="208" customFormat="1" ht="63.75" x14ac:dyDescent="0.25">
      <c r="A25" s="476"/>
      <c r="B25" s="207"/>
      <c r="C25" s="207"/>
      <c r="D25" s="477" t="s">
        <v>1479</v>
      </c>
      <c r="E25" s="477" t="s">
        <v>1478</v>
      </c>
      <c r="F25" s="477" t="s">
        <v>1477</v>
      </c>
      <c r="G25" s="477" t="s">
        <v>1476</v>
      </c>
      <c r="H25" s="477" t="s">
        <v>1475</v>
      </c>
      <c r="I25" s="477" t="s">
        <v>1474</v>
      </c>
      <c r="J25" s="477" t="s">
        <v>1473</v>
      </c>
      <c r="K25" s="477" t="s">
        <v>1472</v>
      </c>
      <c r="L25" s="478" t="s">
        <v>1471</v>
      </c>
      <c r="M25" s="478" t="s">
        <v>1470</v>
      </c>
      <c r="N25" s="477" t="s">
        <v>1</v>
      </c>
      <c r="O25" s="477" t="s">
        <v>1349</v>
      </c>
    </row>
    <row r="26" spans="1:15" s="193" customFormat="1" x14ac:dyDescent="0.2">
      <c r="A26" s="204"/>
      <c r="B26" s="359" t="s">
        <v>1461</v>
      </c>
      <c r="C26" s="360" t="s">
        <v>0</v>
      </c>
      <c r="D26" s="288"/>
      <c r="E26" s="288"/>
      <c r="F26" s="288"/>
      <c r="G26" s="288"/>
      <c r="H26" s="288"/>
      <c r="I26" s="288"/>
      <c r="J26" s="288"/>
      <c r="K26" s="288"/>
      <c r="L26" s="288"/>
      <c r="M26" s="288"/>
      <c r="N26" s="288"/>
      <c r="O26" s="288"/>
    </row>
    <row r="27" spans="1:15" s="193" customFormat="1" x14ac:dyDescent="0.2">
      <c r="A27" s="204"/>
      <c r="B27" s="362"/>
      <c r="C27" s="371" t="s">
        <v>1469</v>
      </c>
      <c r="D27" s="289"/>
      <c r="E27" s="289"/>
      <c r="F27" s="289"/>
      <c r="G27" s="289"/>
      <c r="H27" s="289"/>
      <c r="I27" s="289"/>
      <c r="J27" s="289"/>
      <c r="K27" s="289"/>
      <c r="L27" s="289"/>
      <c r="M27" s="289"/>
      <c r="N27" s="289"/>
      <c r="O27" s="289"/>
    </row>
    <row r="28" spans="1:15" s="193" customFormat="1" x14ac:dyDescent="0.2">
      <c r="A28" s="204"/>
      <c r="B28" s="365"/>
      <c r="C28" s="372" t="s">
        <v>1457</v>
      </c>
      <c r="D28" s="290"/>
      <c r="E28" s="290"/>
      <c r="F28" s="290"/>
      <c r="G28" s="290"/>
      <c r="H28" s="290"/>
      <c r="I28" s="290"/>
      <c r="J28" s="290"/>
      <c r="K28" s="290"/>
      <c r="L28" s="290"/>
      <c r="M28" s="290"/>
      <c r="N28" s="290"/>
      <c r="O28" s="290"/>
    </row>
    <row r="29" spans="1:15" s="193" customFormat="1" x14ac:dyDescent="0.2">
      <c r="A29" s="204"/>
      <c r="B29" s="362" t="s">
        <v>1459</v>
      </c>
      <c r="C29" s="360" t="s">
        <v>1468</v>
      </c>
      <c r="D29" s="288"/>
      <c r="E29" s="288"/>
      <c r="F29" s="288"/>
      <c r="G29" s="288"/>
      <c r="H29" s="288"/>
      <c r="I29" s="288"/>
      <c r="J29" s="288"/>
      <c r="K29" s="288"/>
      <c r="L29" s="288"/>
      <c r="M29" s="288"/>
      <c r="N29" s="288"/>
      <c r="O29" s="288"/>
    </row>
    <row r="30" spans="1:15" s="193" customFormat="1" x14ac:dyDescent="0.2">
      <c r="A30" s="204"/>
      <c r="B30" s="362"/>
      <c r="C30" s="371"/>
      <c r="D30" s="289"/>
      <c r="E30" s="289"/>
      <c r="F30" s="289"/>
      <c r="G30" s="289"/>
      <c r="H30" s="289"/>
      <c r="I30" s="289"/>
      <c r="J30" s="289"/>
      <c r="K30" s="289"/>
      <c r="L30" s="289"/>
      <c r="M30" s="289"/>
      <c r="N30" s="289"/>
      <c r="O30" s="289"/>
    </row>
    <row r="31" spans="1:15" s="193" customFormat="1" x14ac:dyDescent="0.2">
      <c r="A31" s="204"/>
      <c r="B31" s="362" t="s">
        <v>1467</v>
      </c>
      <c r="C31" s="372" t="s">
        <v>1457</v>
      </c>
      <c r="D31" s="290"/>
      <c r="E31" s="290"/>
      <c r="F31" s="290"/>
      <c r="G31" s="290"/>
      <c r="H31" s="290"/>
      <c r="I31" s="290"/>
      <c r="J31" s="290"/>
      <c r="K31" s="290"/>
      <c r="L31" s="290"/>
      <c r="M31" s="290"/>
      <c r="N31" s="290"/>
      <c r="O31" s="290"/>
    </row>
    <row r="32" spans="1:15" s="193" customFormat="1" x14ac:dyDescent="0.2">
      <c r="A32" s="204"/>
      <c r="B32" s="373" t="s">
        <v>1</v>
      </c>
      <c r="C32" s="349"/>
      <c r="D32" s="174"/>
      <c r="E32" s="174"/>
      <c r="F32" s="174"/>
      <c r="G32" s="174"/>
      <c r="H32" s="174"/>
      <c r="I32" s="174"/>
      <c r="J32" s="174"/>
      <c r="K32" s="174"/>
      <c r="L32" s="174"/>
      <c r="M32" s="174"/>
      <c r="N32" s="174"/>
      <c r="O32" s="174"/>
    </row>
    <row r="33" spans="1:13" s="193" customFormat="1" x14ac:dyDescent="0.2">
      <c r="A33" s="204"/>
    </row>
    <row r="34" spans="1:13" s="193" customFormat="1" x14ac:dyDescent="0.2">
      <c r="A34" s="204"/>
    </row>
    <row r="35" spans="1:13" s="193" customFormat="1" x14ac:dyDescent="0.2">
      <c r="A35" s="204" t="s">
        <v>1466</v>
      </c>
      <c r="B35" s="169" t="s">
        <v>1465</v>
      </c>
      <c r="C35" s="161"/>
      <c r="D35" s="161"/>
      <c r="E35" s="161"/>
      <c r="F35" s="161"/>
      <c r="G35" s="161"/>
    </row>
    <row r="36" spans="1:13" s="193" customFormat="1" x14ac:dyDescent="0.2">
      <c r="A36" s="204"/>
      <c r="B36" s="161"/>
      <c r="C36" s="161"/>
      <c r="D36" s="161"/>
      <c r="E36" s="161"/>
      <c r="F36" s="161"/>
      <c r="G36" s="161"/>
    </row>
    <row r="37" spans="1:13" s="193" customFormat="1" x14ac:dyDescent="0.2">
      <c r="A37" s="204"/>
      <c r="B37" s="161"/>
      <c r="C37" s="161"/>
      <c r="D37" s="477" t="s">
        <v>1464</v>
      </c>
      <c r="E37" s="477" t="s">
        <v>1463</v>
      </c>
      <c r="F37" s="477" t="s">
        <v>1462</v>
      </c>
      <c r="G37" s="477" t="s">
        <v>1</v>
      </c>
    </row>
    <row r="38" spans="1:13" s="193" customFormat="1" x14ac:dyDescent="0.2">
      <c r="A38" s="204"/>
      <c r="B38" s="359" t="s">
        <v>1461</v>
      </c>
      <c r="C38" s="360" t="s">
        <v>0</v>
      </c>
      <c r="D38" s="288"/>
      <c r="E38" s="288"/>
      <c r="F38" s="288"/>
      <c r="G38" s="288"/>
    </row>
    <row r="39" spans="1:13" s="193" customFormat="1" x14ac:dyDescent="0.2">
      <c r="A39" s="204"/>
      <c r="B39" s="362"/>
      <c r="C39" s="371" t="s">
        <v>1460</v>
      </c>
      <c r="D39" s="289"/>
      <c r="E39" s="289"/>
      <c r="F39" s="289"/>
      <c r="G39" s="289"/>
    </row>
    <row r="40" spans="1:13" s="193" customFormat="1" x14ac:dyDescent="0.2">
      <c r="A40" s="204"/>
      <c r="B40" s="365"/>
      <c r="C40" s="372" t="s">
        <v>1457</v>
      </c>
      <c r="D40" s="290"/>
      <c r="E40" s="290"/>
      <c r="F40" s="290"/>
      <c r="G40" s="290"/>
    </row>
    <row r="41" spans="1:13" s="193" customFormat="1" x14ac:dyDescent="0.2">
      <c r="A41" s="204"/>
      <c r="B41" s="359" t="s">
        <v>1459</v>
      </c>
      <c r="C41" s="360" t="s">
        <v>1457</v>
      </c>
      <c r="D41" s="288"/>
      <c r="E41" s="288"/>
      <c r="F41" s="288"/>
      <c r="G41" s="288"/>
    </row>
    <row r="42" spans="1:13" s="193" customFormat="1" x14ac:dyDescent="0.2">
      <c r="A42" s="204"/>
      <c r="B42" s="362"/>
      <c r="C42" s="371" t="s">
        <v>1457</v>
      </c>
      <c r="D42" s="289"/>
      <c r="E42" s="289"/>
      <c r="F42" s="289"/>
      <c r="G42" s="289"/>
    </row>
    <row r="43" spans="1:13" s="193" customFormat="1" x14ac:dyDescent="0.2">
      <c r="A43" s="204"/>
      <c r="B43" s="362" t="s">
        <v>1458</v>
      </c>
      <c r="C43" s="372" t="s">
        <v>1457</v>
      </c>
      <c r="D43" s="290"/>
      <c r="E43" s="290"/>
      <c r="F43" s="290"/>
      <c r="G43" s="290"/>
    </row>
    <row r="44" spans="1:13" s="193" customFormat="1" x14ac:dyDescent="0.2">
      <c r="A44" s="204"/>
      <c r="B44" s="373" t="s">
        <v>1</v>
      </c>
      <c r="C44" s="344"/>
      <c r="D44" s="174"/>
      <c r="E44" s="174"/>
      <c r="F44" s="174"/>
      <c r="G44" s="174"/>
    </row>
    <row r="45" spans="1:13" s="193" customFormat="1" x14ac:dyDescent="0.2">
      <c r="A45" s="204"/>
      <c r="B45" s="161"/>
      <c r="C45" s="161"/>
      <c r="D45" s="161"/>
      <c r="E45" s="161"/>
      <c r="F45" s="161"/>
      <c r="G45" s="161"/>
      <c r="H45" s="161"/>
      <c r="I45" s="161"/>
      <c r="J45" s="161"/>
      <c r="K45" s="161"/>
      <c r="L45" s="161"/>
      <c r="M45" s="161"/>
    </row>
    <row r="46" spans="1:13" s="193" customFormat="1" x14ac:dyDescent="0.2">
      <c r="A46" s="204"/>
      <c r="C46" s="161"/>
      <c r="D46" s="161"/>
      <c r="E46" s="161"/>
      <c r="F46" s="161"/>
      <c r="G46" s="161"/>
      <c r="H46" s="161"/>
      <c r="I46" s="161"/>
      <c r="J46" s="161"/>
      <c r="K46" s="161"/>
      <c r="L46" s="161"/>
      <c r="M46" s="161"/>
    </row>
    <row r="47" spans="1:13" s="193" customFormat="1" x14ac:dyDescent="0.2">
      <c r="A47" s="204" t="s">
        <v>1456</v>
      </c>
      <c r="B47" s="169" t="s">
        <v>1455</v>
      </c>
      <c r="C47" s="161"/>
      <c r="D47" s="161"/>
      <c r="E47" s="161"/>
      <c r="F47" s="161"/>
      <c r="G47" s="161"/>
      <c r="H47" s="161"/>
      <c r="I47" s="161"/>
      <c r="J47" s="161"/>
      <c r="K47" s="161"/>
      <c r="L47" s="161"/>
      <c r="M47" s="161"/>
    </row>
    <row r="48" spans="1:13" s="193" customFormat="1" ht="25.5" x14ac:dyDescent="0.2">
      <c r="A48" s="204"/>
      <c r="B48" s="161"/>
      <c r="D48" s="369" t="s">
        <v>1321</v>
      </c>
      <c r="E48" s="369" t="s">
        <v>1349</v>
      </c>
      <c r="F48" s="161"/>
      <c r="G48" s="161"/>
      <c r="H48" s="161"/>
      <c r="I48" s="161"/>
      <c r="J48" s="161"/>
      <c r="K48" s="161"/>
      <c r="L48" s="161"/>
      <c r="M48" s="161"/>
    </row>
    <row r="49" spans="1:13" s="193" customFormat="1" x14ac:dyDescent="0.2">
      <c r="A49" s="204"/>
      <c r="B49" s="426" t="s">
        <v>2680</v>
      </c>
      <c r="C49" s="427"/>
      <c r="D49" s="288"/>
      <c r="E49" s="288"/>
      <c r="F49" s="161"/>
      <c r="G49" s="161"/>
      <c r="H49" s="161"/>
      <c r="I49" s="161"/>
      <c r="J49" s="161"/>
      <c r="K49" s="161"/>
      <c r="L49" s="161"/>
      <c r="M49" s="161"/>
    </row>
    <row r="50" spans="1:13" s="193" customFormat="1" x14ac:dyDescent="0.2">
      <c r="A50" s="204"/>
      <c r="B50" s="428" t="s">
        <v>2681</v>
      </c>
      <c r="C50" s="429"/>
      <c r="D50" s="289"/>
      <c r="E50" s="289"/>
      <c r="F50" s="161"/>
      <c r="G50" s="161"/>
      <c r="H50" s="161"/>
      <c r="I50" s="161"/>
      <c r="J50" s="161"/>
      <c r="K50" s="161"/>
      <c r="L50" s="161"/>
      <c r="M50" s="161"/>
    </row>
    <row r="51" spans="1:13" s="193" customFormat="1" x14ac:dyDescent="0.2">
      <c r="A51" s="204"/>
      <c r="B51" s="428" t="s">
        <v>1147</v>
      </c>
      <c r="C51" s="429"/>
      <c r="D51" s="289"/>
      <c r="E51" s="289"/>
      <c r="F51" s="161"/>
      <c r="G51" s="161"/>
      <c r="H51" s="161"/>
      <c r="I51" s="161"/>
      <c r="J51" s="161"/>
      <c r="K51" s="161"/>
      <c r="L51" s="161"/>
      <c r="M51" s="161"/>
    </row>
    <row r="52" spans="1:13" s="193" customFormat="1" x14ac:dyDescent="0.2">
      <c r="A52" s="204"/>
      <c r="B52" s="428" t="s">
        <v>2682</v>
      </c>
      <c r="C52" s="429"/>
      <c r="D52" s="289"/>
      <c r="E52" s="289"/>
      <c r="F52" s="161"/>
      <c r="G52" s="161"/>
      <c r="H52" s="161"/>
      <c r="I52" s="161"/>
      <c r="J52" s="161"/>
      <c r="K52" s="161"/>
      <c r="L52" s="161"/>
      <c r="M52" s="161"/>
    </row>
    <row r="53" spans="1:13" s="193" customFormat="1" x14ac:dyDescent="0.2">
      <c r="A53" s="204"/>
      <c r="B53" s="428" t="s">
        <v>1148</v>
      </c>
      <c r="C53" s="429"/>
      <c r="D53" s="289"/>
      <c r="E53" s="289"/>
      <c r="F53" s="187"/>
      <c r="G53" s="187"/>
      <c r="H53" s="187"/>
      <c r="I53" s="187"/>
      <c r="J53" s="187"/>
      <c r="K53" s="187"/>
      <c r="L53" s="187"/>
      <c r="M53" s="187"/>
    </row>
    <row r="54" spans="1:13" s="193" customFormat="1" x14ac:dyDescent="0.2">
      <c r="A54" s="204"/>
      <c r="B54" s="428" t="s">
        <v>2683</v>
      </c>
      <c r="C54" s="429"/>
      <c r="D54" s="289"/>
      <c r="E54" s="289"/>
      <c r="F54" s="161"/>
      <c r="G54" s="161"/>
      <c r="H54" s="161"/>
      <c r="I54" s="161"/>
      <c r="J54" s="161"/>
      <c r="K54" s="161"/>
      <c r="L54" s="161"/>
      <c r="M54" s="161"/>
    </row>
    <row r="55" spans="1:13" s="193" customFormat="1" x14ac:dyDescent="0.2">
      <c r="A55" s="204"/>
      <c r="B55" s="428" t="s">
        <v>2684</v>
      </c>
      <c r="C55" s="429"/>
      <c r="D55" s="289"/>
      <c r="E55" s="289"/>
      <c r="F55" s="161"/>
      <c r="G55" s="161"/>
      <c r="H55" s="161"/>
      <c r="I55" s="161"/>
      <c r="J55" s="161"/>
      <c r="K55" s="161"/>
      <c r="L55" s="161"/>
      <c r="M55" s="161"/>
    </row>
    <row r="56" spans="1:13" s="193" customFormat="1" x14ac:dyDescent="0.2">
      <c r="A56" s="204"/>
      <c r="B56" s="428" t="s">
        <v>1454</v>
      </c>
      <c r="C56" s="429"/>
      <c r="D56" s="289"/>
      <c r="E56" s="289"/>
      <c r="F56" s="161"/>
      <c r="G56" s="161"/>
      <c r="H56" s="161"/>
      <c r="I56" s="161"/>
      <c r="J56" s="161"/>
      <c r="K56" s="161"/>
      <c r="L56" s="161"/>
      <c r="M56" s="161"/>
    </row>
    <row r="57" spans="1:13" s="193" customFormat="1" x14ac:dyDescent="0.2">
      <c r="A57" s="204"/>
      <c r="B57" s="428" t="s">
        <v>2685</v>
      </c>
      <c r="C57" s="429"/>
      <c r="D57" s="289"/>
      <c r="E57" s="289"/>
      <c r="F57" s="161"/>
      <c r="G57" s="161"/>
      <c r="H57" s="161"/>
      <c r="I57" s="161"/>
      <c r="J57" s="161"/>
      <c r="K57" s="161"/>
      <c r="L57" s="161"/>
      <c r="M57" s="161"/>
    </row>
    <row r="58" spans="1:13" s="193" customFormat="1" x14ac:dyDescent="0.2">
      <c r="A58" s="204"/>
      <c r="B58" s="428" t="s">
        <v>2686</v>
      </c>
      <c r="C58" s="429"/>
      <c r="D58" s="289"/>
      <c r="E58" s="289"/>
      <c r="F58" s="161"/>
      <c r="G58" s="161"/>
      <c r="H58" s="161"/>
      <c r="I58" s="161"/>
      <c r="J58" s="161"/>
      <c r="K58" s="161"/>
      <c r="L58" s="161"/>
      <c r="M58" s="161"/>
    </row>
    <row r="59" spans="1:13" s="193" customFormat="1" x14ac:dyDescent="0.2">
      <c r="A59" s="204"/>
      <c r="B59" s="428" t="s">
        <v>2687</v>
      </c>
      <c r="C59" s="429"/>
      <c r="D59" s="289"/>
      <c r="E59" s="289"/>
      <c r="F59" s="161"/>
      <c r="G59" s="161"/>
      <c r="H59" s="161"/>
      <c r="I59" s="161"/>
      <c r="J59" s="161"/>
      <c r="K59" s="161"/>
      <c r="L59" s="161"/>
      <c r="M59" s="161"/>
    </row>
    <row r="60" spans="1:13" s="193" customFormat="1" x14ac:dyDescent="0.2">
      <c r="A60" s="204"/>
      <c r="B60" s="428" t="s">
        <v>2688</v>
      </c>
      <c r="C60" s="429"/>
      <c r="D60" s="289"/>
      <c r="E60" s="289"/>
      <c r="F60" s="161"/>
      <c r="G60" s="161"/>
      <c r="H60" s="161"/>
      <c r="I60" s="161"/>
      <c r="J60" s="161"/>
      <c r="K60" s="161"/>
      <c r="L60" s="161"/>
      <c r="M60" s="161"/>
    </row>
    <row r="61" spans="1:13" s="193" customFormat="1" x14ac:dyDescent="0.2">
      <c r="A61" s="204"/>
      <c r="B61" s="428" t="s">
        <v>1453</v>
      </c>
      <c r="C61" s="429"/>
      <c r="D61" s="289"/>
      <c r="E61" s="289"/>
      <c r="F61" s="161"/>
      <c r="G61" s="161"/>
      <c r="H61" s="161"/>
      <c r="I61" s="161"/>
      <c r="J61" s="161"/>
      <c r="K61" s="161"/>
      <c r="L61" s="161"/>
      <c r="M61" s="161"/>
    </row>
    <row r="62" spans="1:13" s="193" customFormat="1" x14ac:dyDescent="0.2">
      <c r="A62" s="204"/>
      <c r="B62" s="428" t="s">
        <v>1149</v>
      </c>
      <c r="C62" s="429"/>
      <c r="D62" s="289"/>
      <c r="E62" s="289"/>
      <c r="F62" s="161"/>
      <c r="G62" s="161"/>
      <c r="H62" s="161"/>
      <c r="I62" s="161"/>
      <c r="J62" s="161"/>
      <c r="K62" s="161"/>
      <c r="L62" s="161"/>
      <c r="M62" s="161"/>
    </row>
    <row r="63" spans="1:13" s="193" customFormat="1" x14ac:dyDescent="0.2">
      <c r="A63" s="204"/>
      <c r="B63" s="428"/>
      <c r="C63" s="429"/>
      <c r="D63" s="289"/>
      <c r="E63" s="289"/>
      <c r="F63" s="161"/>
      <c r="G63" s="161"/>
      <c r="H63" s="161"/>
      <c r="I63" s="161"/>
      <c r="J63" s="161"/>
      <c r="K63" s="161"/>
      <c r="L63" s="161"/>
      <c r="M63" s="161"/>
    </row>
    <row r="64" spans="1:13" s="193" customFormat="1" x14ac:dyDescent="0.2">
      <c r="A64" s="204"/>
      <c r="B64" s="428"/>
      <c r="C64" s="429"/>
      <c r="D64" s="289"/>
      <c r="E64" s="289"/>
      <c r="F64" s="161"/>
      <c r="G64" s="161"/>
      <c r="H64" s="161"/>
      <c r="I64" s="161"/>
      <c r="J64" s="161"/>
      <c r="K64" s="161"/>
      <c r="L64" s="161"/>
      <c r="M64" s="161"/>
    </row>
    <row r="65" spans="1:13" s="193" customFormat="1" x14ac:dyDescent="0.2">
      <c r="A65" s="204"/>
      <c r="B65" s="428"/>
      <c r="C65" s="429"/>
      <c r="D65" s="289"/>
      <c r="E65" s="289"/>
      <c r="F65" s="161"/>
      <c r="G65" s="161"/>
      <c r="H65" s="161"/>
      <c r="I65" s="161"/>
      <c r="J65" s="161"/>
      <c r="K65" s="161"/>
      <c r="L65" s="161"/>
      <c r="M65" s="161"/>
    </row>
    <row r="66" spans="1:13" s="193" customFormat="1" x14ac:dyDescent="0.2">
      <c r="A66" s="204"/>
      <c r="B66" s="428"/>
      <c r="C66" s="429"/>
      <c r="D66" s="289"/>
      <c r="E66" s="289"/>
      <c r="F66" s="161"/>
      <c r="G66" s="161"/>
      <c r="H66" s="161"/>
      <c r="I66" s="161"/>
      <c r="J66" s="161"/>
      <c r="K66" s="161"/>
      <c r="L66" s="161"/>
      <c r="M66" s="161"/>
    </row>
    <row r="67" spans="1:13" s="193" customFormat="1" x14ac:dyDescent="0.2">
      <c r="A67" s="204"/>
      <c r="B67" s="428"/>
      <c r="C67" s="429"/>
      <c r="D67" s="289"/>
      <c r="E67" s="289"/>
      <c r="F67" s="161"/>
      <c r="G67" s="161"/>
      <c r="H67" s="161"/>
      <c r="I67" s="161"/>
      <c r="J67" s="161"/>
      <c r="K67" s="161"/>
      <c r="L67" s="161"/>
      <c r="M67" s="161"/>
    </row>
    <row r="68" spans="1:13" s="193" customFormat="1" x14ac:dyDescent="0.2">
      <c r="A68" s="204"/>
      <c r="B68" s="428"/>
      <c r="C68" s="429"/>
      <c r="D68" s="289"/>
      <c r="E68" s="289"/>
      <c r="F68" s="161"/>
      <c r="G68" s="161"/>
      <c r="H68" s="161"/>
      <c r="I68" s="161"/>
      <c r="J68" s="161"/>
      <c r="K68" s="161"/>
      <c r="L68" s="161"/>
      <c r="M68" s="161"/>
    </row>
    <row r="69" spans="1:13" s="193" customFormat="1" x14ac:dyDescent="0.2">
      <c r="A69" s="204"/>
      <c r="B69" s="428"/>
      <c r="C69" s="429"/>
      <c r="D69" s="289"/>
      <c r="E69" s="289"/>
      <c r="F69" s="161"/>
      <c r="G69" s="161"/>
      <c r="H69" s="161"/>
      <c r="I69" s="161"/>
      <c r="J69" s="161"/>
      <c r="K69" s="161"/>
      <c r="L69" s="161"/>
      <c r="M69" s="161"/>
    </row>
    <row r="70" spans="1:13" s="193" customFormat="1" x14ac:dyDescent="0.2">
      <c r="A70" s="204"/>
      <c r="B70" s="428"/>
      <c r="C70" s="429"/>
      <c r="D70" s="289"/>
      <c r="E70" s="289"/>
      <c r="F70" s="161"/>
      <c r="G70" s="161"/>
      <c r="H70" s="161"/>
      <c r="I70" s="161"/>
      <c r="J70" s="161"/>
      <c r="K70" s="161"/>
      <c r="L70" s="161"/>
      <c r="M70" s="161"/>
    </row>
    <row r="71" spans="1:13" s="193" customFormat="1" x14ac:dyDescent="0.2">
      <c r="A71" s="204"/>
      <c r="B71" s="428"/>
      <c r="C71" s="429"/>
      <c r="D71" s="289"/>
      <c r="E71" s="289"/>
      <c r="F71" s="161"/>
      <c r="G71" s="161"/>
      <c r="H71" s="161"/>
      <c r="I71" s="161"/>
      <c r="J71" s="161"/>
      <c r="K71" s="161"/>
      <c r="L71" s="161"/>
      <c r="M71" s="161"/>
    </row>
    <row r="72" spans="1:13" s="193" customFormat="1" x14ac:dyDescent="0.2">
      <c r="A72" s="204"/>
      <c r="B72" s="343"/>
      <c r="C72" s="375"/>
      <c r="D72" s="289"/>
      <c r="E72" s="289"/>
      <c r="F72" s="161"/>
      <c r="G72" s="161"/>
      <c r="H72" s="161"/>
      <c r="I72" s="161"/>
      <c r="J72" s="161"/>
      <c r="K72" s="161"/>
      <c r="L72" s="161"/>
      <c r="M72" s="161"/>
    </row>
    <row r="73" spans="1:13" s="193" customFormat="1" x14ac:dyDescent="0.2">
      <c r="A73" s="204"/>
      <c r="B73" s="343" t="s">
        <v>1150</v>
      </c>
      <c r="C73" s="375"/>
      <c r="D73" s="289"/>
      <c r="E73" s="289"/>
      <c r="F73" s="161"/>
      <c r="G73" s="161"/>
      <c r="H73" s="161"/>
      <c r="I73" s="161"/>
      <c r="J73" s="161"/>
      <c r="K73" s="161"/>
      <c r="L73" s="161"/>
      <c r="M73" s="161"/>
    </row>
    <row r="74" spans="1:13" s="193" customFormat="1" x14ac:dyDescent="0.2">
      <c r="A74" s="204"/>
      <c r="B74" s="428" t="s">
        <v>1452</v>
      </c>
      <c r="C74" s="429"/>
      <c r="D74" s="289"/>
      <c r="E74" s="289"/>
      <c r="F74" s="161"/>
      <c r="G74" s="161"/>
      <c r="H74" s="161"/>
      <c r="I74" s="161"/>
      <c r="J74" s="161"/>
      <c r="K74" s="161"/>
      <c r="L74" s="161"/>
      <c r="M74" s="161"/>
    </row>
    <row r="75" spans="1:13" s="193" customFormat="1" x14ac:dyDescent="0.2">
      <c r="A75" s="204"/>
      <c r="B75" s="345" t="s">
        <v>1</v>
      </c>
      <c r="C75" s="376"/>
      <c r="D75" s="290"/>
      <c r="E75" s="290"/>
      <c r="F75" s="161"/>
      <c r="G75" s="161"/>
      <c r="H75" s="161"/>
      <c r="I75" s="161"/>
      <c r="J75" s="161"/>
      <c r="K75" s="161"/>
      <c r="L75" s="161"/>
      <c r="M75" s="161"/>
    </row>
    <row r="76" spans="1:13" s="193" customFormat="1" x14ac:dyDescent="0.2">
      <c r="A76" s="204"/>
      <c r="B76" s="194"/>
      <c r="C76" s="194"/>
    </row>
    <row r="77" spans="1:13" s="193" customFormat="1" x14ac:dyDescent="0.2">
      <c r="A77" s="204"/>
      <c r="B77" s="194"/>
      <c r="C77" s="194"/>
    </row>
    <row r="78" spans="1:13" x14ac:dyDescent="0.2">
      <c r="A78" s="204" t="s">
        <v>1451</v>
      </c>
      <c r="B78" s="178" t="s">
        <v>1450</v>
      </c>
    </row>
    <row r="80" spans="1:13" x14ac:dyDescent="0.2">
      <c r="A80" s="204"/>
      <c r="C80" s="335" t="s">
        <v>1349</v>
      </c>
      <c r="D80" s="175"/>
    </row>
    <row r="81" spans="1:6" x14ac:dyDescent="0.2">
      <c r="A81" s="204"/>
      <c r="B81" s="360" t="s">
        <v>1355</v>
      </c>
      <c r="C81" s="288"/>
      <c r="D81" s="168"/>
    </row>
    <row r="82" spans="1:6" x14ac:dyDescent="0.2">
      <c r="A82" s="204"/>
      <c r="B82" s="371" t="s">
        <v>1354</v>
      </c>
      <c r="C82" s="289"/>
      <c r="D82" s="168"/>
    </row>
    <row r="83" spans="1:6" x14ac:dyDescent="0.2">
      <c r="A83" s="204"/>
      <c r="B83" s="371" t="s">
        <v>1449</v>
      </c>
      <c r="C83" s="289"/>
      <c r="D83" s="168"/>
    </row>
    <row r="84" spans="1:6" x14ac:dyDescent="0.2">
      <c r="A84" s="204"/>
      <c r="B84" s="371" t="s">
        <v>1448</v>
      </c>
      <c r="C84" s="289"/>
      <c r="D84" s="168"/>
    </row>
    <row r="85" spans="1:6" s="187" customFormat="1" x14ac:dyDescent="0.2">
      <c r="A85" s="204"/>
      <c r="B85" s="371" t="s">
        <v>2</v>
      </c>
      <c r="C85" s="289"/>
      <c r="D85" s="173"/>
    </row>
    <row r="86" spans="1:6" x14ac:dyDescent="0.2">
      <c r="A86" s="353"/>
      <c r="B86" s="372" t="s">
        <v>1151</v>
      </c>
      <c r="C86" s="290"/>
      <c r="D86" s="173"/>
    </row>
    <row r="87" spans="1:6" x14ac:dyDescent="0.2">
      <c r="A87" s="353"/>
      <c r="B87" s="187"/>
      <c r="C87" s="187"/>
      <c r="D87" s="173"/>
      <c r="E87" s="194"/>
      <c r="F87" s="168"/>
    </row>
    <row r="88" spans="1:6" x14ac:dyDescent="0.2">
      <c r="A88" s="353"/>
      <c r="B88" s="187"/>
      <c r="C88" s="187"/>
      <c r="D88" s="173"/>
      <c r="E88" s="194"/>
      <c r="F88" s="168"/>
    </row>
    <row r="89" spans="1:6" x14ac:dyDescent="0.2">
      <c r="A89" s="204" t="s">
        <v>1447</v>
      </c>
      <c r="B89" s="178" t="s">
        <v>1446</v>
      </c>
    </row>
    <row r="91" spans="1:6" x14ac:dyDescent="0.2">
      <c r="A91" s="204"/>
      <c r="B91" s="168"/>
      <c r="C91" s="335" t="s">
        <v>1349</v>
      </c>
      <c r="D91" s="171"/>
    </row>
    <row r="92" spans="1:6" x14ac:dyDescent="0.2">
      <c r="A92" s="204"/>
      <c r="B92" s="360" t="s">
        <v>57</v>
      </c>
      <c r="C92" s="288"/>
      <c r="D92" s="167"/>
    </row>
    <row r="93" spans="1:6" x14ac:dyDescent="0.2">
      <c r="A93" s="204"/>
      <c r="B93" s="371" t="s">
        <v>1445</v>
      </c>
      <c r="C93" s="289"/>
      <c r="D93" s="167"/>
    </row>
    <row r="94" spans="1:6" x14ac:dyDescent="0.2">
      <c r="A94" s="204"/>
      <c r="B94" s="371" t="s">
        <v>1444</v>
      </c>
      <c r="C94" s="289"/>
      <c r="D94" s="167"/>
    </row>
    <row r="95" spans="1:6" x14ac:dyDescent="0.2">
      <c r="A95" s="204"/>
      <c r="B95" s="372" t="s">
        <v>2</v>
      </c>
      <c r="C95" s="290"/>
      <c r="D95" s="168"/>
    </row>
    <row r="96" spans="1:6" x14ac:dyDescent="0.2">
      <c r="A96" s="204"/>
    </row>
    <row r="97" spans="1:6" x14ac:dyDescent="0.2">
      <c r="A97" s="204"/>
    </row>
    <row r="98" spans="1:6" x14ac:dyDescent="0.2">
      <c r="A98" s="204" t="s">
        <v>1443</v>
      </c>
      <c r="B98" s="178" t="s">
        <v>1442</v>
      </c>
    </row>
    <row r="99" spans="1:6" x14ac:dyDescent="0.2">
      <c r="A99" s="204"/>
    </row>
    <row r="100" spans="1:6" x14ac:dyDescent="0.2">
      <c r="A100" s="204"/>
      <c r="B100" s="168"/>
      <c r="C100" s="335" t="s">
        <v>1349</v>
      </c>
      <c r="D100" s="171"/>
    </row>
    <row r="101" spans="1:6" x14ac:dyDescent="0.2">
      <c r="A101" s="204"/>
      <c r="B101" s="360" t="s">
        <v>14</v>
      </c>
      <c r="C101" s="288"/>
      <c r="D101" s="167"/>
    </row>
    <row r="102" spans="1:6" x14ac:dyDescent="0.2">
      <c r="A102" s="204"/>
      <c r="B102" s="371" t="s">
        <v>1359</v>
      </c>
      <c r="C102" s="289"/>
      <c r="D102" s="167"/>
    </row>
    <row r="103" spans="1:6" x14ac:dyDescent="0.2">
      <c r="A103" s="204"/>
      <c r="B103" s="371" t="s">
        <v>1358</v>
      </c>
      <c r="C103" s="289"/>
      <c r="D103" s="167"/>
    </row>
    <row r="104" spans="1:6" x14ac:dyDescent="0.2">
      <c r="A104" s="204"/>
      <c r="B104" s="371" t="s">
        <v>2</v>
      </c>
      <c r="C104" s="289"/>
      <c r="D104" s="168"/>
    </row>
    <row r="105" spans="1:6" x14ac:dyDescent="0.2">
      <c r="A105" s="204"/>
      <c r="B105" s="372" t="s">
        <v>1151</v>
      </c>
      <c r="C105" s="290"/>
      <c r="D105" s="168"/>
    </row>
    <row r="106" spans="1:6" x14ac:dyDescent="0.2">
      <c r="A106" s="204"/>
    </row>
    <row r="107" spans="1:6" x14ac:dyDescent="0.2">
      <c r="A107" s="204"/>
      <c r="B107" s="168"/>
      <c r="C107" s="168"/>
      <c r="D107" s="168"/>
      <c r="E107" s="168"/>
      <c r="F107" s="168"/>
    </row>
    <row r="108" spans="1:6" x14ac:dyDescent="0.2">
      <c r="A108" s="204" t="s">
        <v>1441</v>
      </c>
      <c r="B108" s="178" t="s">
        <v>1440</v>
      </c>
      <c r="F108" s="168"/>
    </row>
    <row r="109" spans="1:6" x14ac:dyDescent="0.2">
      <c r="B109" s="178"/>
      <c r="F109" s="168"/>
    </row>
    <row r="110" spans="1:6" x14ac:dyDescent="0.2">
      <c r="A110" s="204"/>
      <c r="B110" s="360" t="s">
        <v>1439</v>
      </c>
      <c r="C110" s="452"/>
      <c r="D110" s="305"/>
      <c r="E110" s="168"/>
    </row>
    <row r="111" spans="1:6" x14ac:dyDescent="0.2">
      <c r="A111" s="193"/>
      <c r="B111" s="372" t="s">
        <v>1339</v>
      </c>
      <c r="C111" s="454"/>
      <c r="D111" s="307"/>
      <c r="E111" s="168"/>
    </row>
    <row r="112" spans="1:6" x14ac:dyDescent="0.2">
      <c r="A112" s="193"/>
      <c r="B112" s="186"/>
      <c r="C112" s="159"/>
      <c r="D112" s="159"/>
      <c r="E112" s="176"/>
    </row>
    <row r="113" spans="1:5" x14ac:dyDescent="0.2">
      <c r="A113" s="193"/>
      <c r="B113" s="360" t="s">
        <v>1337</v>
      </c>
      <c r="C113" s="360"/>
      <c r="D113" s="288"/>
      <c r="E113" s="168"/>
    </row>
    <row r="114" spans="1:5" x14ac:dyDescent="0.2">
      <c r="A114" s="193"/>
      <c r="B114" s="372" t="s">
        <v>1336</v>
      </c>
      <c r="C114" s="372"/>
      <c r="D114" s="290"/>
      <c r="E114" s="168"/>
    </row>
    <row r="115" spans="1:5" x14ac:dyDescent="0.2">
      <c r="A115" s="193"/>
    </row>
    <row r="116" spans="1:5" x14ac:dyDescent="0.2">
      <c r="A116" s="193"/>
    </row>
    <row r="117" spans="1:5" x14ac:dyDescent="0.2">
      <c r="A117" s="193"/>
    </row>
    <row r="118" spans="1:5" ht="38.25" x14ac:dyDescent="0.2">
      <c r="A118" s="511" t="s">
        <v>1438</v>
      </c>
      <c r="B118" s="512" t="s">
        <v>1215</v>
      </c>
      <c r="C118" s="523" t="s">
        <v>1340</v>
      </c>
      <c r="D118" s="523" t="s">
        <v>1333</v>
      </c>
      <c r="E118" s="523" t="s">
        <v>1332</v>
      </c>
    </row>
    <row r="119" spans="1:5" x14ac:dyDescent="0.2">
      <c r="A119" s="513"/>
      <c r="B119" s="524" t="s">
        <v>1437</v>
      </c>
      <c r="C119" s="514"/>
      <c r="D119" s="515"/>
      <c r="E119" s="506"/>
    </row>
    <row r="120" spans="1:5" x14ac:dyDescent="0.2">
      <c r="A120" s="513"/>
      <c r="B120" s="524" t="s">
        <v>1436</v>
      </c>
      <c r="C120" s="516"/>
      <c r="D120" s="515"/>
      <c r="E120" s="506"/>
    </row>
    <row r="121" spans="1:5" x14ac:dyDescent="0.2">
      <c r="A121" s="513"/>
      <c r="B121" s="524" t="s">
        <v>1435</v>
      </c>
      <c r="C121" s="516"/>
      <c r="D121" s="515"/>
      <c r="E121" s="506"/>
    </row>
    <row r="122" spans="1:5" x14ac:dyDescent="0.2">
      <c r="A122" s="513"/>
      <c r="B122" s="524" t="s">
        <v>1434</v>
      </c>
      <c r="C122" s="516"/>
      <c r="D122" s="515"/>
      <c r="E122" s="517"/>
    </row>
    <row r="123" spans="1:5" x14ac:dyDescent="0.2">
      <c r="A123" s="513"/>
      <c r="B123" s="524" t="s">
        <v>1433</v>
      </c>
      <c r="C123" s="516"/>
      <c r="D123" s="515"/>
      <c r="E123" s="506"/>
    </row>
    <row r="124" spans="1:5" x14ac:dyDescent="0.2">
      <c r="A124" s="513"/>
      <c r="B124" s="524" t="s">
        <v>1432</v>
      </c>
      <c r="C124" s="516"/>
      <c r="D124" s="515"/>
      <c r="E124" s="506"/>
    </row>
    <row r="125" spans="1:5" ht="13.5" thickBot="1" x14ac:dyDescent="0.25">
      <c r="A125" s="513"/>
      <c r="B125" s="525" t="s">
        <v>1431</v>
      </c>
      <c r="C125" s="518"/>
      <c r="D125" s="519"/>
      <c r="E125" s="520"/>
    </row>
    <row r="126" spans="1:5" ht="13.5" thickBot="1" x14ac:dyDescent="0.25">
      <c r="A126" s="513"/>
      <c r="B126" s="526" t="s">
        <v>1245</v>
      </c>
      <c r="C126" s="521"/>
      <c r="D126" s="521"/>
      <c r="E126" s="522"/>
    </row>
    <row r="127" spans="1:5" x14ac:dyDescent="0.2">
      <c r="A127" s="193"/>
    </row>
    <row r="129" spans="1:13" x14ac:dyDescent="0.2">
      <c r="A129" s="161" t="s">
        <v>1430</v>
      </c>
      <c r="B129" s="178" t="s">
        <v>1429</v>
      </c>
      <c r="F129" s="168"/>
    </row>
    <row r="132" spans="1:13" x14ac:dyDescent="0.2">
      <c r="B132" s="168"/>
      <c r="C132" s="335" t="s">
        <v>1245</v>
      </c>
      <c r="D132" s="335" t="s">
        <v>1203</v>
      </c>
      <c r="E132" s="335" t="s">
        <v>1202</v>
      </c>
    </row>
    <row r="133" spans="1:13" x14ac:dyDescent="0.2">
      <c r="B133" s="385" t="s">
        <v>1185</v>
      </c>
      <c r="C133" s="174"/>
      <c r="D133" s="174"/>
      <c r="E133" s="464"/>
    </row>
    <row r="134" spans="1:13" x14ac:dyDescent="0.2">
      <c r="B134" s="186"/>
      <c r="C134" s="173"/>
      <c r="D134" s="173"/>
      <c r="E134" s="194"/>
      <c r="F134" s="187"/>
    </row>
    <row r="135" spans="1:13" x14ac:dyDescent="0.2">
      <c r="A135" s="204"/>
      <c r="B135" s="169"/>
      <c r="F135" s="193"/>
    </row>
    <row r="136" spans="1:13" s="173" customFormat="1" x14ac:dyDescent="0.2">
      <c r="A136" s="357"/>
      <c r="B136" s="373" t="s">
        <v>1428</v>
      </c>
      <c r="C136" s="330"/>
      <c r="D136" s="330"/>
      <c r="E136" s="330"/>
      <c r="F136" s="330"/>
      <c r="G136" s="330"/>
      <c r="H136" s="330"/>
      <c r="I136" s="330"/>
      <c r="J136" s="330"/>
      <c r="K136" s="330"/>
      <c r="L136" s="330"/>
      <c r="M136" s="349"/>
    </row>
    <row r="137" spans="1:13" ht="25.5" x14ac:dyDescent="0.2">
      <c r="A137" s="204"/>
      <c r="B137" s="479" t="s">
        <v>1323</v>
      </c>
      <c r="C137" s="477" t="s">
        <v>1322</v>
      </c>
      <c r="D137" s="477" t="s">
        <v>1321</v>
      </c>
      <c r="E137" s="480"/>
      <c r="F137" s="468" t="s">
        <v>1265</v>
      </c>
      <c r="G137" s="469"/>
      <c r="H137" s="466" t="s">
        <v>1320</v>
      </c>
      <c r="I137" s="466" t="s">
        <v>1327</v>
      </c>
      <c r="J137" s="466" t="s">
        <v>1326</v>
      </c>
      <c r="K137" s="466" t="s">
        <v>1325</v>
      </c>
      <c r="L137" s="466" t="s">
        <v>1319</v>
      </c>
      <c r="M137" s="466" t="s">
        <v>1318</v>
      </c>
    </row>
    <row r="138" spans="1:13" x14ac:dyDescent="0.2">
      <c r="A138" s="204"/>
      <c r="B138" s="385"/>
      <c r="C138" s="477"/>
      <c r="D138" s="477"/>
      <c r="E138" s="477" t="s">
        <v>1261</v>
      </c>
      <c r="F138" s="335" t="s">
        <v>1260</v>
      </c>
      <c r="G138" s="335" t="s">
        <v>1258</v>
      </c>
      <c r="H138" s="481"/>
      <c r="I138" s="470"/>
      <c r="J138" s="470"/>
      <c r="K138" s="470"/>
      <c r="L138" s="470"/>
      <c r="M138" s="470"/>
    </row>
    <row r="139" spans="1:13" x14ac:dyDescent="0.2">
      <c r="A139" s="204"/>
      <c r="B139" s="471" t="s">
        <v>1426</v>
      </c>
      <c r="C139" s="471"/>
      <c r="D139" s="312"/>
      <c r="E139" s="312"/>
      <c r="F139" s="312"/>
      <c r="G139" s="312"/>
      <c r="H139" s="312"/>
      <c r="I139" s="312"/>
      <c r="J139" s="312"/>
      <c r="K139" s="312"/>
      <c r="L139" s="312"/>
      <c r="M139" s="312"/>
    </row>
    <row r="140" spans="1:13" x14ac:dyDescent="0.2">
      <c r="A140" s="204"/>
      <c r="B140" s="472" t="s">
        <v>1425</v>
      </c>
      <c r="C140" s="472"/>
      <c r="D140" s="313"/>
      <c r="E140" s="313"/>
      <c r="F140" s="313"/>
      <c r="G140" s="313"/>
      <c r="H140" s="313"/>
      <c r="I140" s="313"/>
      <c r="J140" s="313"/>
      <c r="K140" s="313"/>
      <c r="L140" s="313"/>
      <c r="M140" s="313"/>
    </row>
    <row r="141" spans="1:13" x14ac:dyDescent="0.2">
      <c r="A141" s="204"/>
      <c r="B141" s="472" t="s">
        <v>1424</v>
      </c>
      <c r="C141" s="472"/>
      <c r="D141" s="313"/>
      <c r="E141" s="313"/>
      <c r="F141" s="313"/>
      <c r="G141" s="313"/>
      <c r="H141" s="313"/>
      <c r="I141" s="313"/>
      <c r="J141" s="313"/>
      <c r="K141" s="313"/>
      <c r="L141" s="313"/>
      <c r="M141" s="313"/>
    </row>
    <row r="142" spans="1:13" x14ac:dyDescent="0.2">
      <c r="A142" s="204"/>
      <c r="B142" s="473" t="s">
        <v>1314</v>
      </c>
      <c r="C142" s="473"/>
      <c r="D142" s="473"/>
      <c r="E142" s="473"/>
      <c r="F142" s="473"/>
      <c r="G142" s="473"/>
      <c r="H142" s="473"/>
      <c r="I142" s="473"/>
      <c r="J142" s="473"/>
      <c r="K142" s="473"/>
      <c r="L142" s="473"/>
      <c r="M142" s="473"/>
    </row>
    <row r="143" spans="1:13" x14ac:dyDescent="0.2">
      <c r="A143" s="204"/>
    </row>
    <row r="144" spans="1:13" x14ac:dyDescent="0.2">
      <c r="A144" s="204"/>
      <c r="B144" s="169"/>
      <c r="F144" s="193"/>
    </row>
    <row r="145" spans="1:10" s="173" customFormat="1" x14ac:dyDescent="0.2">
      <c r="A145" s="357"/>
      <c r="B145" s="373" t="s">
        <v>1427</v>
      </c>
      <c r="C145" s="330"/>
      <c r="D145" s="330"/>
      <c r="E145" s="330"/>
      <c r="F145" s="330"/>
      <c r="G145" s="330"/>
      <c r="H145" s="330"/>
      <c r="I145" s="330"/>
      <c r="J145" s="349"/>
    </row>
    <row r="146" spans="1:10" ht="25.5" x14ac:dyDescent="0.2">
      <c r="A146" s="204"/>
      <c r="B146" s="479" t="s">
        <v>1323</v>
      </c>
      <c r="C146" s="477" t="s">
        <v>1322</v>
      </c>
      <c r="D146" s="477" t="s">
        <v>1321</v>
      </c>
      <c r="E146" s="480"/>
      <c r="F146" s="468" t="s">
        <v>1265</v>
      </c>
      <c r="G146" s="469"/>
      <c r="H146" s="466" t="s">
        <v>1320</v>
      </c>
      <c r="I146" s="466" t="s">
        <v>1319</v>
      </c>
      <c r="J146" s="466" t="s">
        <v>1318</v>
      </c>
    </row>
    <row r="147" spans="1:10" x14ac:dyDescent="0.2">
      <c r="A147" s="204"/>
      <c r="B147" s="385"/>
      <c r="C147" s="477"/>
      <c r="D147" s="477"/>
      <c r="E147" s="477" t="s">
        <v>1261</v>
      </c>
      <c r="F147" s="335" t="s">
        <v>1260</v>
      </c>
      <c r="G147" s="335" t="s">
        <v>1258</v>
      </c>
      <c r="H147" s="481"/>
      <c r="I147" s="470"/>
      <c r="J147" s="470"/>
    </row>
    <row r="148" spans="1:10" x14ac:dyDescent="0.2">
      <c r="A148" s="204"/>
      <c r="B148" s="471" t="s">
        <v>1426</v>
      </c>
      <c r="C148" s="471"/>
      <c r="D148" s="312"/>
      <c r="E148" s="312"/>
      <c r="F148" s="312"/>
      <c r="G148" s="312"/>
      <c r="H148" s="312"/>
      <c r="I148" s="312"/>
      <c r="J148" s="312"/>
    </row>
    <row r="149" spans="1:10" x14ac:dyDescent="0.2">
      <c r="A149" s="204"/>
      <c r="B149" s="472" t="s">
        <v>1425</v>
      </c>
      <c r="C149" s="472"/>
      <c r="D149" s="313"/>
      <c r="E149" s="313"/>
      <c r="F149" s="313"/>
      <c r="G149" s="313"/>
      <c r="H149" s="313"/>
      <c r="I149" s="313"/>
      <c r="J149" s="313"/>
    </row>
    <row r="150" spans="1:10" x14ac:dyDescent="0.2">
      <c r="A150" s="204"/>
      <c r="B150" s="472" t="s">
        <v>1424</v>
      </c>
      <c r="C150" s="472"/>
      <c r="D150" s="313"/>
      <c r="E150" s="313"/>
      <c r="F150" s="313"/>
      <c r="G150" s="313"/>
      <c r="H150" s="313"/>
      <c r="I150" s="313"/>
      <c r="J150" s="313"/>
    </row>
    <row r="151" spans="1:10" x14ac:dyDescent="0.2">
      <c r="A151" s="204"/>
      <c r="B151" s="473" t="s">
        <v>1314</v>
      </c>
      <c r="C151" s="473"/>
      <c r="D151" s="473"/>
      <c r="E151" s="473"/>
      <c r="F151" s="473"/>
      <c r="G151" s="473"/>
      <c r="H151" s="473"/>
      <c r="I151" s="473"/>
      <c r="J151" s="473"/>
    </row>
    <row r="152" spans="1:10" x14ac:dyDescent="0.2">
      <c r="A152" s="204"/>
    </row>
  </sheetData>
  <pageMargins left="0.23622047244094491" right="7.874015748031496E-2" top="0.94488188976377963" bottom="0.47244094488188981" header="0.51181102362204722" footer="0.51181102362204722"/>
  <pageSetup paperSize="9" scale="54" firstPageNumber="8" fitToHeight="0" orientation="portrait" useFirstPageNumber="1" r:id="rId1"/>
  <headerFooter alignWithMargins="0">
    <oddFooter>&amp;L&amp;G&amp;CPage &amp;P de 13&amp;R&amp;D</oddFooter>
  </headerFooter>
  <rowBreaks count="2" manualBreakCount="2">
    <brk id="46" max="14" man="1"/>
    <brk id="97" max="14"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69"/>
  <sheetViews>
    <sheetView topLeftCell="A17" zoomScaleNormal="100" workbookViewId="0">
      <selection activeCell="K13" sqref="K13"/>
    </sheetView>
  </sheetViews>
  <sheetFormatPr baseColWidth="10" defaultRowHeight="12.75" x14ac:dyDescent="0.2"/>
  <cols>
    <col min="1" max="1" width="5.5703125" style="161" customWidth="1"/>
    <col min="2" max="2" width="13.28515625" style="161" customWidth="1"/>
    <col min="3" max="3" width="11.42578125" style="161"/>
    <col min="4" max="4" width="15" style="161" customWidth="1"/>
    <col min="5" max="5" width="15.140625" style="161" customWidth="1"/>
    <col min="6" max="6" width="16.7109375" style="161" customWidth="1"/>
    <col min="7" max="7" width="16.85546875" style="161" customWidth="1"/>
    <col min="8" max="8" width="8.7109375" style="161" customWidth="1"/>
    <col min="9" max="9" width="9.5703125" style="161" customWidth="1"/>
    <col min="10" max="16384" width="11.42578125" style="161"/>
  </cols>
  <sheetData>
    <row r="1" spans="1:9" s="251" customFormat="1" ht="20.25" customHeight="1" x14ac:dyDescent="0.2">
      <c r="A1" s="324"/>
      <c r="B1" s="325" t="s">
        <v>1313</v>
      </c>
      <c r="C1" s="326"/>
      <c r="D1" s="326"/>
      <c r="E1" s="326"/>
      <c r="F1" s="326"/>
      <c r="G1" s="326"/>
      <c r="H1" s="161"/>
      <c r="I1" s="161"/>
    </row>
    <row r="2" spans="1:9" x14ac:dyDescent="0.2">
      <c r="A2" s="162"/>
    </row>
    <row r="3" spans="1:9" x14ac:dyDescent="0.2">
      <c r="A3" s="162"/>
      <c r="B3" s="163" t="s">
        <v>1312</v>
      </c>
      <c r="C3" s="327" t="s">
        <v>1142</v>
      </c>
      <c r="D3" s="170"/>
      <c r="E3" s="252"/>
    </row>
    <row r="4" spans="1:9" x14ac:dyDescent="0.2">
      <c r="A4" s="162"/>
      <c r="B4" s="163" t="s">
        <v>1311</v>
      </c>
      <c r="C4" s="328">
        <f>D1.Overview!C4</f>
        <v>43373</v>
      </c>
    </row>
    <row r="5" spans="1:9" x14ac:dyDescent="0.2">
      <c r="A5" s="162"/>
    </row>
    <row r="6" spans="1:9" s="251" customFormat="1" ht="20.25" customHeight="1" x14ac:dyDescent="0.2">
      <c r="A6" s="324">
        <v>6</v>
      </c>
      <c r="B6" s="325" t="s">
        <v>1502</v>
      </c>
      <c r="C6" s="326"/>
      <c r="D6" s="326"/>
      <c r="E6" s="326"/>
      <c r="F6" s="326"/>
      <c r="G6" s="326"/>
      <c r="H6" s="161"/>
      <c r="I6" s="161"/>
    </row>
    <row r="7" spans="1:9" x14ac:dyDescent="0.2">
      <c r="A7" s="165"/>
    </row>
    <row r="8" spans="1:9" x14ac:dyDescent="0.2">
      <c r="A8" s="165"/>
    </row>
    <row r="9" spans="1:9" x14ac:dyDescent="0.2">
      <c r="A9" s="165" t="s">
        <v>1501</v>
      </c>
      <c r="B9" s="169" t="s">
        <v>1500</v>
      </c>
    </row>
    <row r="10" spans="1:9" x14ac:dyDescent="0.2">
      <c r="A10" s="165"/>
      <c r="B10" s="169"/>
    </row>
    <row r="11" spans="1:9" x14ac:dyDescent="0.2">
      <c r="A11" s="165"/>
      <c r="D11" s="482">
        <v>43373</v>
      </c>
      <c r="E11" s="482">
        <v>43100</v>
      </c>
      <c r="F11" s="482">
        <v>42735</v>
      </c>
      <c r="G11" s="482">
        <v>42369</v>
      </c>
    </row>
    <row r="12" spans="1:9" x14ac:dyDescent="0.2">
      <c r="A12" s="165"/>
      <c r="B12" s="339" t="s">
        <v>1497</v>
      </c>
      <c r="C12" s="483"/>
      <c r="D12" s="484">
        <v>18645</v>
      </c>
      <c r="E12" s="484">
        <v>17645</v>
      </c>
      <c r="F12" s="484">
        <v>14695</v>
      </c>
      <c r="G12" s="484">
        <v>13645</v>
      </c>
    </row>
    <row r="13" spans="1:9" x14ac:dyDescent="0.2">
      <c r="A13" s="165"/>
      <c r="B13" s="345" t="s">
        <v>1496</v>
      </c>
      <c r="C13" s="485"/>
      <c r="D13" s="486">
        <v>3518</v>
      </c>
      <c r="E13" s="486">
        <v>3177</v>
      </c>
      <c r="F13" s="486">
        <v>2351</v>
      </c>
      <c r="G13" s="486">
        <v>1621</v>
      </c>
    </row>
    <row r="14" spans="1:9" x14ac:dyDescent="0.2">
      <c r="A14" s="165"/>
      <c r="B14" s="373" t="s">
        <v>1490</v>
      </c>
      <c r="C14" s="487"/>
      <c r="D14" s="315">
        <f>SUM(D12:D13)</f>
        <v>22163</v>
      </c>
      <c r="E14" s="315">
        <f>SUM(E12:E13)</f>
        <v>20822</v>
      </c>
      <c r="F14" s="315">
        <f>SUM(F12:F13)</f>
        <v>17046</v>
      </c>
      <c r="G14" s="315">
        <f>SUM(G12:G13)</f>
        <v>15266</v>
      </c>
    </row>
    <row r="15" spans="1:9" x14ac:dyDescent="0.2">
      <c r="A15" s="165"/>
      <c r="D15" s="168"/>
      <c r="E15" s="168"/>
      <c r="F15" s="168"/>
      <c r="G15" s="168"/>
    </row>
    <row r="16" spans="1:9" x14ac:dyDescent="0.2">
      <c r="A16" s="165"/>
      <c r="B16" s="339" t="s">
        <v>1495</v>
      </c>
      <c r="C16" s="361"/>
      <c r="D16" s="484">
        <v>22163</v>
      </c>
      <c r="E16" s="484">
        <v>20822</v>
      </c>
      <c r="F16" s="484">
        <v>17046</v>
      </c>
      <c r="G16" s="484">
        <v>15266</v>
      </c>
    </row>
    <row r="17" spans="1:7" x14ac:dyDescent="0.2">
      <c r="A17" s="165"/>
      <c r="B17" s="343" t="s">
        <v>1494</v>
      </c>
      <c r="C17" s="364"/>
      <c r="D17" s="488">
        <v>0</v>
      </c>
      <c r="E17" s="488">
        <v>0</v>
      </c>
      <c r="F17" s="488">
        <v>0</v>
      </c>
      <c r="G17" s="488">
        <v>0</v>
      </c>
    </row>
    <row r="18" spans="1:7" x14ac:dyDescent="0.2">
      <c r="A18" s="165"/>
      <c r="B18" s="343" t="s">
        <v>1493</v>
      </c>
      <c r="C18" s="364"/>
      <c r="D18" s="488">
        <v>0</v>
      </c>
      <c r="E18" s="488">
        <v>0</v>
      </c>
      <c r="F18" s="488">
        <v>0</v>
      </c>
      <c r="G18" s="488">
        <v>0</v>
      </c>
    </row>
    <row r="19" spans="1:7" x14ac:dyDescent="0.2">
      <c r="A19" s="165"/>
      <c r="B19" s="343" t="s">
        <v>1492</v>
      </c>
      <c r="C19" s="364"/>
      <c r="D19" s="488">
        <v>0</v>
      </c>
      <c r="E19" s="488">
        <v>0</v>
      </c>
      <c r="F19" s="488">
        <v>0</v>
      </c>
      <c r="G19" s="488">
        <v>0</v>
      </c>
    </row>
    <row r="20" spans="1:7" x14ac:dyDescent="0.2">
      <c r="A20" s="165"/>
      <c r="B20" s="343" t="s">
        <v>1491</v>
      </c>
      <c r="C20" s="364"/>
      <c r="D20" s="488">
        <v>0</v>
      </c>
      <c r="E20" s="488">
        <v>0</v>
      </c>
      <c r="F20" s="488">
        <v>0</v>
      </c>
      <c r="G20" s="488">
        <v>0</v>
      </c>
    </row>
    <row r="21" spans="1:7" x14ac:dyDescent="0.2">
      <c r="A21" s="165"/>
      <c r="B21" s="345" t="s">
        <v>2</v>
      </c>
      <c r="C21" s="366"/>
      <c r="D21" s="486">
        <v>0</v>
      </c>
      <c r="E21" s="486">
        <v>0</v>
      </c>
      <c r="F21" s="486">
        <v>0</v>
      </c>
      <c r="G21" s="486">
        <v>0</v>
      </c>
    </row>
    <row r="22" spans="1:7" x14ac:dyDescent="0.2">
      <c r="A22" s="165"/>
      <c r="B22" s="373" t="s">
        <v>1490</v>
      </c>
      <c r="C22" s="367"/>
      <c r="D22" s="315">
        <f>SUM(D16:D21)</f>
        <v>22163</v>
      </c>
      <c r="E22" s="315">
        <f>SUM(E16:E21)</f>
        <v>20822</v>
      </c>
      <c r="F22" s="315">
        <f>SUM(F16:F21)</f>
        <v>17046</v>
      </c>
      <c r="G22" s="315">
        <f>SUM(G16:G21)</f>
        <v>15266</v>
      </c>
    </row>
    <row r="23" spans="1:7" x14ac:dyDescent="0.2">
      <c r="A23" s="165"/>
      <c r="D23" s="168"/>
      <c r="E23" s="168"/>
      <c r="F23" s="168"/>
      <c r="G23" s="168"/>
    </row>
    <row r="24" spans="1:7" x14ac:dyDescent="0.2">
      <c r="A24" s="165"/>
      <c r="B24" s="339" t="s">
        <v>17</v>
      </c>
      <c r="C24" s="361"/>
      <c r="D24" s="484">
        <v>21980</v>
      </c>
      <c r="E24" s="484">
        <v>20639</v>
      </c>
      <c r="F24" s="484">
        <v>16883</v>
      </c>
      <c r="G24" s="484">
        <v>15103</v>
      </c>
    </row>
    <row r="25" spans="1:7" x14ac:dyDescent="0.2">
      <c r="A25" s="165"/>
      <c r="B25" s="343" t="s">
        <v>18</v>
      </c>
      <c r="C25" s="364"/>
      <c r="D25" s="488">
        <v>183</v>
      </c>
      <c r="E25" s="488">
        <v>183</v>
      </c>
      <c r="F25" s="488">
        <v>163</v>
      </c>
      <c r="G25" s="488">
        <v>163</v>
      </c>
    </row>
    <row r="26" spans="1:7" x14ac:dyDescent="0.2">
      <c r="A26" s="165"/>
      <c r="B26" s="345" t="s">
        <v>2</v>
      </c>
      <c r="C26" s="366"/>
      <c r="D26" s="486">
        <v>0</v>
      </c>
      <c r="E26" s="486">
        <v>0</v>
      </c>
      <c r="F26" s="486">
        <v>0</v>
      </c>
      <c r="G26" s="486">
        <v>0</v>
      </c>
    </row>
    <row r="27" spans="1:7" x14ac:dyDescent="0.2">
      <c r="A27" s="165"/>
      <c r="B27" s="373" t="s">
        <v>1490</v>
      </c>
      <c r="C27" s="367"/>
      <c r="D27" s="315">
        <f>SUM(D24:D26)</f>
        <v>22163</v>
      </c>
      <c r="E27" s="315">
        <f>SUM(E24:E26)</f>
        <v>20822</v>
      </c>
      <c r="F27" s="315">
        <f>SUM(F24:F26)</f>
        <v>17046</v>
      </c>
      <c r="G27" s="315">
        <f>SUM(G24:G26)</f>
        <v>15266</v>
      </c>
    </row>
    <row r="28" spans="1:7" x14ac:dyDescent="0.2">
      <c r="A28" s="165"/>
    </row>
    <row r="29" spans="1:7" x14ac:dyDescent="0.2">
      <c r="A29" s="165"/>
    </row>
    <row r="30" spans="1:7" x14ac:dyDescent="0.2">
      <c r="A30" s="165" t="s">
        <v>1499</v>
      </c>
      <c r="B30" s="169" t="s">
        <v>1498</v>
      </c>
    </row>
    <row r="32" spans="1:7" x14ac:dyDescent="0.2">
      <c r="A32" s="165"/>
      <c r="D32" s="528">
        <f>YEAR(D11)</f>
        <v>2018</v>
      </c>
      <c r="E32" s="528">
        <f>YEAR(E11)</f>
        <v>2017</v>
      </c>
      <c r="F32" s="528">
        <f>YEAR(F11)</f>
        <v>2016</v>
      </c>
      <c r="G32" s="528">
        <f>YEAR(G11)</f>
        <v>2015</v>
      </c>
    </row>
    <row r="33" spans="1:7" x14ac:dyDescent="0.2">
      <c r="A33" s="165"/>
      <c r="B33" s="339" t="s">
        <v>1497</v>
      </c>
      <c r="C33" s="483"/>
      <c r="D33" s="484">
        <v>1000</v>
      </c>
      <c r="E33" s="484">
        <v>2950</v>
      </c>
      <c r="F33" s="484">
        <v>1050</v>
      </c>
      <c r="G33" s="484">
        <v>1250</v>
      </c>
    </row>
    <row r="34" spans="1:7" x14ac:dyDescent="0.2">
      <c r="A34" s="165"/>
      <c r="B34" s="345" t="s">
        <v>1496</v>
      </c>
      <c r="C34" s="485"/>
      <c r="D34" s="486">
        <v>341</v>
      </c>
      <c r="E34" s="486">
        <v>826</v>
      </c>
      <c r="F34" s="486">
        <v>730</v>
      </c>
      <c r="G34" s="486">
        <v>215</v>
      </c>
    </row>
    <row r="35" spans="1:7" x14ac:dyDescent="0.2">
      <c r="A35" s="165"/>
      <c r="B35" s="329" t="s">
        <v>1490</v>
      </c>
      <c r="C35" s="349"/>
      <c r="D35" s="315">
        <f>SUM(D33:D34)</f>
        <v>1341</v>
      </c>
      <c r="E35" s="315">
        <f>SUM(E33:E34)</f>
        <v>3776</v>
      </c>
      <c r="F35" s="315">
        <f>SUM(F33:F34)</f>
        <v>1780</v>
      </c>
      <c r="G35" s="315">
        <f>SUM(G33:G34)</f>
        <v>1465</v>
      </c>
    </row>
    <row r="36" spans="1:7" x14ac:dyDescent="0.2">
      <c r="A36" s="165"/>
      <c r="D36" s="168"/>
      <c r="E36" s="168"/>
      <c r="F36" s="168"/>
      <c r="G36" s="168"/>
    </row>
    <row r="37" spans="1:7" x14ac:dyDescent="0.2">
      <c r="A37" s="165"/>
      <c r="B37" s="339" t="s">
        <v>1495</v>
      </c>
      <c r="C37" s="374"/>
      <c r="D37" s="484">
        <v>1341</v>
      </c>
      <c r="E37" s="484">
        <v>3776</v>
      </c>
      <c r="F37" s="484">
        <v>1780</v>
      </c>
      <c r="G37" s="484">
        <v>1465</v>
      </c>
    </row>
    <row r="38" spans="1:7" x14ac:dyDescent="0.2">
      <c r="A38" s="165"/>
      <c r="B38" s="343" t="s">
        <v>1494</v>
      </c>
      <c r="C38" s="375"/>
      <c r="D38" s="488">
        <v>0</v>
      </c>
      <c r="E38" s="488">
        <v>0</v>
      </c>
      <c r="F38" s="488">
        <v>0</v>
      </c>
      <c r="G38" s="488">
        <v>0</v>
      </c>
    </row>
    <row r="39" spans="1:7" x14ac:dyDescent="0.2">
      <c r="A39" s="165"/>
      <c r="B39" s="343" t="s">
        <v>1493</v>
      </c>
      <c r="C39" s="375"/>
      <c r="D39" s="488">
        <v>0</v>
      </c>
      <c r="E39" s="488">
        <v>0</v>
      </c>
      <c r="F39" s="488">
        <v>0</v>
      </c>
      <c r="G39" s="488">
        <v>0</v>
      </c>
    </row>
    <row r="40" spans="1:7" x14ac:dyDescent="0.2">
      <c r="A40" s="165"/>
      <c r="B40" s="343" t="s">
        <v>1492</v>
      </c>
      <c r="C40" s="375"/>
      <c r="D40" s="488">
        <v>0</v>
      </c>
      <c r="E40" s="488">
        <v>0</v>
      </c>
      <c r="F40" s="488">
        <v>0</v>
      </c>
      <c r="G40" s="488">
        <v>0</v>
      </c>
    </row>
    <row r="41" spans="1:7" x14ac:dyDescent="0.2">
      <c r="A41" s="165"/>
      <c r="B41" s="343" t="s">
        <v>1491</v>
      </c>
      <c r="C41" s="375"/>
      <c r="D41" s="488">
        <v>0</v>
      </c>
      <c r="E41" s="488">
        <v>0</v>
      </c>
      <c r="F41" s="488">
        <v>0</v>
      </c>
      <c r="G41" s="488">
        <v>0</v>
      </c>
    </row>
    <row r="42" spans="1:7" x14ac:dyDescent="0.2">
      <c r="A42" s="165"/>
      <c r="B42" s="345" t="s">
        <v>2</v>
      </c>
      <c r="C42" s="376"/>
      <c r="D42" s="486">
        <v>0</v>
      </c>
      <c r="E42" s="486">
        <v>0</v>
      </c>
      <c r="F42" s="486">
        <v>0</v>
      </c>
      <c r="G42" s="486">
        <v>0</v>
      </c>
    </row>
    <row r="43" spans="1:7" x14ac:dyDescent="0.2">
      <c r="A43" s="165"/>
      <c r="B43" s="329" t="s">
        <v>1490</v>
      </c>
      <c r="C43" s="349"/>
      <c r="D43" s="315">
        <f>SUM(D37:D42)</f>
        <v>1341</v>
      </c>
      <c r="E43" s="315">
        <f>SUM(E37:E42)</f>
        <v>3776</v>
      </c>
      <c r="F43" s="315">
        <f>SUM(F37:F42)</f>
        <v>1780</v>
      </c>
      <c r="G43" s="315">
        <f>SUM(G37:G42)</f>
        <v>1465</v>
      </c>
    </row>
    <row r="44" spans="1:7" x14ac:dyDescent="0.2">
      <c r="A44" s="165"/>
      <c r="D44" s="168"/>
      <c r="E44" s="168"/>
      <c r="F44" s="168"/>
      <c r="G44" s="168"/>
    </row>
    <row r="45" spans="1:7" x14ac:dyDescent="0.2">
      <c r="A45" s="165"/>
      <c r="B45" s="339" t="s">
        <v>17</v>
      </c>
      <c r="C45" s="361"/>
      <c r="D45" s="484">
        <v>1341</v>
      </c>
      <c r="E45" s="484">
        <v>3756</v>
      </c>
      <c r="F45" s="484">
        <v>1780</v>
      </c>
      <c r="G45" s="484">
        <v>1465</v>
      </c>
    </row>
    <row r="46" spans="1:7" x14ac:dyDescent="0.2">
      <c r="A46" s="165"/>
      <c r="B46" s="343" t="s">
        <v>18</v>
      </c>
      <c r="C46" s="364"/>
      <c r="D46" s="488">
        <v>0</v>
      </c>
      <c r="E46" s="488">
        <v>20</v>
      </c>
      <c r="F46" s="488">
        <v>0</v>
      </c>
      <c r="G46" s="488">
        <v>0</v>
      </c>
    </row>
    <row r="47" spans="1:7" x14ac:dyDescent="0.2">
      <c r="A47" s="165"/>
      <c r="B47" s="345" t="s">
        <v>2</v>
      </c>
      <c r="C47" s="366"/>
      <c r="D47" s="486">
        <v>0</v>
      </c>
      <c r="E47" s="486">
        <v>0</v>
      </c>
      <c r="F47" s="486">
        <v>0</v>
      </c>
      <c r="G47" s="486">
        <v>0</v>
      </c>
    </row>
    <row r="48" spans="1:7" x14ac:dyDescent="0.2">
      <c r="A48" s="165"/>
      <c r="B48" s="329" t="s">
        <v>1490</v>
      </c>
      <c r="C48" s="330"/>
      <c r="D48" s="315">
        <f>SUM(D45:D47)</f>
        <v>1341</v>
      </c>
      <c r="E48" s="315">
        <f>SUM(E45:E47)</f>
        <v>3776</v>
      </c>
      <c r="F48" s="315">
        <f>SUM(F45:F47)</f>
        <v>1780</v>
      </c>
      <c r="G48" s="315">
        <f>SUM(G45:G47)</f>
        <v>1465</v>
      </c>
    </row>
    <row r="49" spans="1:1" x14ac:dyDescent="0.2">
      <c r="A49" s="165"/>
    </row>
    <row r="50" spans="1:1" x14ac:dyDescent="0.2">
      <c r="A50" s="165"/>
    </row>
    <row r="51" spans="1:1" x14ac:dyDescent="0.2">
      <c r="A51" s="165"/>
    </row>
    <row r="52" spans="1:1" x14ac:dyDescent="0.2">
      <c r="A52" s="165"/>
    </row>
    <row r="53" spans="1:1" x14ac:dyDescent="0.2">
      <c r="A53" s="165"/>
    </row>
    <row r="54" spans="1:1" x14ac:dyDescent="0.2">
      <c r="A54" s="165"/>
    </row>
    <row r="55" spans="1:1" x14ac:dyDescent="0.2">
      <c r="A55" s="165"/>
    </row>
    <row r="56" spans="1:1" x14ac:dyDescent="0.2">
      <c r="A56" s="165"/>
    </row>
    <row r="57" spans="1:1" x14ac:dyDescent="0.2">
      <c r="A57" s="165"/>
    </row>
    <row r="58" spans="1:1" x14ac:dyDescent="0.2">
      <c r="A58" s="165"/>
    </row>
    <row r="59" spans="1:1" x14ac:dyDescent="0.2">
      <c r="A59" s="165"/>
    </row>
    <row r="60" spans="1:1" x14ac:dyDescent="0.2">
      <c r="A60" s="165"/>
    </row>
    <row r="61" spans="1:1" x14ac:dyDescent="0.2">
      <c r="A61" s="165"/>
    </row>
    <row r="62" spans="1:1" x14ac:dyDescent="0.2">
      <c r="A62" s="165"/>
    </row>
    <row r="63" spans="1:1" x14ac:dyDescent="0.2">
      <c r="A63" s="165"/>
    </row>
    <row r="64" spans="1:1" x14ac:dyDescent="0.2">
      <c r="A64" s="165"/>
    </row>
    <row r="65" spans="1:1" x14ac:dyDescent="0.2">
      <c r="A65" s="165"/>
    </row>
    <row r="66" spans="1:1" x14ac:dyDescent="0.2">
      <c r="A66" s="165"/>
    </row>
    <row r="67" spans="1:1" x14ac:dyDescent="0.2">
      <c r="A67" s="165"/>
    </row>
    <row r="68" spans="1:1" x14ac:dyDescent="0.2">
      <c r="A68" s="165"/>
    </row>
    <row r="69" spans="1:1" x14ac:dyDescent="0.2">
      <c r="A69" s="165"/>
    </row>
  </sheetData>
  <pageMargins left="0.23622047244094491" right="7.874015748031496E-2" top="0.94488188976377963" bottom="0.47244094488188981" header="0.51181102362204722" footer="0.51181102362204722"/>
  <pageSetup paperSize="9" scale="69" firstPageNumber="11" orientation="portrait" useFirstPageNumber="1" r:id="rId1"/>
  <headerFooter alignWithMargins="0">
    <oddFooter>&amp;L&amp;G&amp;CPage &amp;P de 13&amp;R&amp;D</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126"/>
  <sheetViews>
    <sheetView zoomScaleNormal="100" workbookViewId="0">
      <selection activeCell="M10" sqref="M10"/>
    </sheetView>
  </sheetViews>
  <sheetFormatPr baseColWidth="10" defaultRowHeight="12.75" x14ac:dyDescent="0.2"/>
  <cols>
    <col min="1" max="1" width="7.42578125" style="165" customWidth="1"/>
    <col min="2" max="16384" width="11.42578125" style="161"/>
  </cols>
  <sheetData>
    <row r="1" spans="1:9" s="251" customFormat="1" ht="20.25" customHeight="1" x14ac:dyDescent="0.25">
      <c r="A1" s="324"/>
      <c r="B1" s="325" t="s">
        <v>1313</v>
      </c>
      <c r="C1" s="326"/>
      <c r="D1" s="326"/>
      <c r="E1" s="326"/>
      <c r="F1" s="326"/>
      <c r="G1" s="326"/>
      <c r="H1" s="326"/>
      <c r="I1" s="326"/>
    </row>
    <row r="2" spans="1:9" x14ac:dyDescent="0.2">
      <c r="A2" s="210"/>
      <c r="B2" s="209"/>
    </row>
    <row r="3" spans="1:9" x14ac:dyDescent="0.2">
      <c r="A3" s="211" t="s">
        <v>1584</v>
      </c>
      <c r="B3" s="209"/>
    </row>
    <row r="4" spans="1:9" x14ac:dyDescent="0.2">
      <c r="B4" s="161" t="s">
        <v>1583</v>
      </c>
    </row>
    <row r="5" spans="1:9" x14ac:dyDescent="0.2">
      <c r="B5" s="161" t="s">
        <v>1582</v>
      </c>
    </row>
    <row r="6" spans="1:9" x14ac:dyDescent="0.2">
      <c r="B6" s="161" t="s">
        <v>1581</v>
      </c>
    </row>
    <row r="8" spans="1:9" s="251" customFormat="1" ht="20.25" customHeight="1" x14ac:dyDescent="0.25">
      <c r="A8" s="324"/>
      <c r="B8" s="325" t="s">
        <v>1580</v>
      </c>
      <c r="C8" s="326"/>
      <c r="D8" s="326"/>
      <c r="E8" s="326"/>
      <c r="F8" s="326"/>
      <c r="G8" s="326"/>
      <c r="H8" s="326"/>
      <c r="I8" s="326"/>
    </row>
    <row r="10" spans="1:9" x14ac:dyDescent="0.2">
      <c r="A10" s="165" t="s">
        <v>1302</v>
      </c>
      <c r="B10" s="161" t="s">
        <v>1579</v>
      </c>
    </row>
    <row r="12" spans="1:9" x14ac:dyDescent="0.2">
      <c r="A12" s="165" t="s">
        <v>1300</v>
      </c>
      <c r="B12" s="164" t="s">
        <v>1578</v>
      </c>
    </row>
    <row r="13" spans="1:9" x14ac:dyDescent="0.2">
      <c r="B13" s="161" t="s">
        <v>1577</v>
      </c>
    </row>
    <row r="14" spans="1:9" x14ac:dyDescent="0.2">
      <c r="B14" s="161" t="s">
        <v>1576</v>
      </c>
    </row>
    <row r="15" spans="1:9" x14ac:dyDescent="0.2">
      <c r="B15" s="161" t="s">
        <v>1575</v>
      </c>
    </row>
    <row r="16" spans="1:9" x14ac:dyDescent="0.2">
      <c r="B16" s="161" t="s">
        <v>1574</v>
      </c>
    </row>
    <row r="17" spans="1:2" x14ac:dyDescent="0.2">
      <c r="B17" s="161" t="s">
        <v>1573</v>
      </c>
    </row>
    <row r="18" spans="1:2" x14ac:dyDescent="0.2">
      <c r="B18" s="161" t="s">
        <v>1572</v>
      </c>
    </row>
    <row r="19" spans="1:2" x14ac:dyDescent="0.2">
      <c r="B19" s="161" t="s">
        <v>1571</v>
      </c>
    </row>
    <row r="21" spans="1:2" x14ac:dyDescent="0.2">
      <c r="A21" s="165" t="s">
        <v>1292</v>
      </c>
      <c r="B21" s="164" t="s">
        <v>1291</v>
      </c>
    </row>
    <row r="22" spans="1:2" x14ac:dyDescent="0.2">
      <c r="B22" s="489" t="s">
        <v>1570</v>
      </c>
    </row>
    <row r="23" spans="1:2" x14ac:dyDescent="0.2">
      <c r="A23" s="165" t="s">
        <v>1282</v>
      </c>
      <c r="B23" s="164" t="s">
        <v>1281</v>
      </c>
    </row>
    <row r="25" spans="1:2" x14ac:dyDescent="0.2">
      <c r="B25" s="203" t="s">
        <v>1569</v>
      </c>
    </row>
    <row r="26" spans="1:2" x14ac:dyDescent="0.2">
      <c r="B26" s="193" t="s">
        <v>1568</v>
      </c>
    </row>
    <row r="27" spans="1:2" s="193" customFormat="1" x14ac:dyDescent="0.2">
      <c r="A27" s="204"/>
      <c r="B27" s="193" t="s">
        <v>1567</v>
      </c>
    </row>
    <row r="28" spans="1:2" s="193" customFormat="1" x14ac:dyDescent="0.2">
      <c r="A28" s="204"/>
      <c r="B28" s="161" t="s">
        <v>1566</v>
      </c>
    </row>
    <row r="29" spans="1:2" s="193" customFormat="1" x14ac:dyDescent="0.2">
      <c r="A29" s="204"/>
    </row>
    <row r="30" spans="1:2" x14ac:dyDescent="0.2">
      <c r="B30" s="203" t="s">
        <v>1565</v>
      </c>
    </row>
    <row r="31" spans="1:2" x14ac:dyDescent="0.2">
      <c r="B31" s="161" t="s">
        <v>1564</v>
      </c>
    </row>
    <row r="32" spans="1:2" x14ac:dyDescent="0.2">
      <c r="B32" s="161" t="s">
        <v>1563</v>
      </c>
    </row>
    <row r="33" spans="1:2" x14ac:dyDescent="0.2">
      <c r="B33" s="161" t="s">
        <v>1562</v>
      </c>
    </row>
    <row r="35" spans="1:2" x14ac:dyDescent="0.2">
      <c r="B35" s="203" t="s">
        <v>1561</v>
      </c>
    </row>
    <row r="36" spans="1:2" x14ac:dyDescent="0.2">
      <c r="B36" s="161" t="s">
        <v>1560</v>
      </c>
    </row>
    <row r="37" spans="1:2" x14ac:dyDescent="0.2">
      <c r="B37" s="161" t="s">
        <v>1559</v>
      </c>
    </row>
    <row r="38" spans="1:2" x14ac:dyDescent="0.2">
      <c r="B38" s="161" t="s">
        <v>1558</v>
      </c>
    </row>
    <row r="39" spans="1:2" x14ac:dyDescent="0.2">
      <c r="B39" s="161" t="s">
        <v>1557</v>
      </c>
    </row>
    <row r="40" spans="1:2" x14ac:dyDescent="0.2">
      <c r="B40" s="161" t="s">
        <v>1556</v>
      </c>
    </row>
    <row r="41" spans="1:2" x14ac:dyDescent="0.2">
      <c r="B41" s="161" t="s">
        <v>1555</v>
      </c>
    </row>
    <row r="42" spans="1:2" x14ac:dyDescent="0.2">
      <c r="B42" s="161" t="s">
        <v>1554</v>
      </c>
    </row>
    <row r="44" spans="1:2" x14ac:dyDescent="0.2">
      <c r="A44" s="165" t="s">
        <v>1273</v>
      </c>
      <c r="B44" s="164" t="s">
        <v>1272</v>
      </c>
    </row>
    <row r="46" spans="1:2" x14ac:dyDescent="0.2">
      <c r="B46" s="161" t="s">
        <v>1553</v>
      </c>
    </row>
    <row r="47" spans="1:2" x14ac:dyDescent="0.2">
      <c r="B47" s="206" t="s">
        <v>1552</v>
      </c>
    </row>
    <row r="48" spans="1:2" x14ac:dyDescent="0.2">
      <c r="B48" s="206" t="s">
        <v>1551</v>
      </c>
    </row>
    <row r="49" spans="1:2" x14ac:dyDescent="0.2">
      <c r="B49" s="206" t="s">
        <v>1550</v>
      </c>
    </row>
    <row r="51" spans="1:2" x14ac:dyDescent="0.2">
      <c r="B51" s="161" t="s">
        <v>1549</v>
      </c>
    </row>
    <row r="52" spans="1:2" x14ac:dyDescent="0.2">
      <c r="B52" s="161" t="s">
        <v>1548</v>
      </c>
    </row>
    <row r="53" spans="1:2" x14ac:dyDescent="0.2">
      <c r="B53" s="161" t="s">
        <v>1547</v>
      </c>
    </row>
    <row r="54" spans="1:2" x14ac:dyDescent="0.2">
      <c r="B54" s="161" t="s">
        <v>1546</v>
      </c>
    </row>
    <row r="56" spans="1:2" x14ac:dyDescent="0.2">
      <c r="B56" s="161" t="s">
        <v>1545</v>
      </c>
    </row>
    <row r="57" spans="1:2" x14ac:dyDescent="0.2">
      <c r="B57" s="193" t="s">
        <v>1544</v>
      </c>
    </row>
    <row r="58" spans="1:2" x14ac:dyDescent="0.2">
      <c r="B58" s="193"/>
    </row>
    <row r="59" spans="1:2" x14ac:dyDescent="0.2">
      <c r="A59" s="165">
        <v>3</v>
      </c>
      <c r="B59" s="164" t="s">
        <v>1543</v>
      </c>
    </row>
    <row r="61" spans="1:2" x14ac:dyDescent="0.2">
      <c r="B61" s="203" t="s">
        <v>1542</v>
      </c>
    </row>
    <row r="62" spans="1:2" x14ac:dyDescent="0.2">
      <c r="B62" s="193" t="s">
        <v>1541</v>
      </c>
    </row>
    <row r="63" spans="1:2" x14ac:dyDescent="0.2">
      <c r="B63" s="161" t="s">
        <v>1540</v>
      </c>
    </row>
    <row r="64" spans="1:2" x14ac:dyDescent="0.2">
      <c r="B64" s="161" t="s">
        <v>1539</v>
      </c>
    </row>
    <row r="65" spans="1:2" x14ac:dyDescent="0.2">
      <c r="B65" s="161" t="s">
        <v>1538</v>
      </c>
    </row>
    <row r="67" spans="1:2" x14ac:dyDescent="0.2">
      <c r="B67" s="203" t="s">
        <v>1537</v>
      </c>
    </row>
    <row r="68" spans="1:2" x14ac:dyDescent="0.2">
      <c r="B68" s="161" t="s">
        <v>1536</v>
      </c>
    </row>
    <row r="69" spans="1:2" x14ac:dyDescent="0.2">
      <c r="B69" s="161" t="s">
        <v>1535</v>
      </c>
    </row>
    <row r="70" spans="1:2" x14ac:dyDescent="0.2">
      <c r="B70" s="161" t="s">
        <v>1534</v>
      </c>
    </row>
    <row r="71" spans="1:2" x14ac:dyDescent="0.2">
      <c r="B71" s="161" t="s">
        <v>1533</v>
      </c>
    </row>
    <row r="73" spans="1:2" x14ac:dyDescent="0.2">
      <c r="A73" s="165" t="s">
        <v>1200</v>
      </c>
      <c r="B73" s="164" t="s">
        <v>1199</v>
      </c>
    </row>
    <row r="75" spans="1:2" x14ac:dyDescent="0.2">
      <c r="B75" s="203" t="s">
        <v>1185</v>
      </c>
    </row>
    <row r="76" spans="1:2" x14ac:dyDescent="0.2">
      <c r="B76" s="193" t="s">
        <v>1532</v>
      </c>
    </row>
    <row r="78" spans="1:2" x14ac:dyDescent="0.2">
      <c r="B78" s="203" t="s">
        <v>1190</v>
      </c>
    </row>
    <row r="79" spans="1:2" x14ac:dyDescent="0.2">
      <c r="B79" s="161" t="s">
        <v>1531</v>
      </c>
    </row>
    <row r="81" spans="1:9" x14ac:dyDescent="0.2">
      <c r="A81" s="165" t="s">
        <v>1187</v>
      </c>
      <c r="B81" s="164" t="s">
        <v>1186</v>
      </c>
    </row>
    <row r="82" spans="1:9" x14ac:dyDescent="0.2">
      <c r="B82" s="161" t="s">
        <v>1530</v>
      </c>
    </row>
    <row r="85" spans="1:9" s="251" customFormat="1" ht="20.25" customHeight="1" x14ac:dyDescent="0.25">
      <c r="A85" s="324"/>
      <c r="B85" s="325" t="s">
        <v>1529</v>
      </c>
      <c r="C85" s="326"/>
      <c r="D85" s="326"/>
      <c r="E85" s="326"/>
      <c r="F85" s="326"/>
      <c r="G85" s="326"/>
      <c r="H85" s="326"/>
      <c r="I85" s="326"/>
    </row>
    <row r="87" spans="1:9" x14ac:dyDescent="0.2">
      <c r="A87" s="165">
        <v>4</v>
      </c>
      <c r="B87" s="161" t="s">
        <v>1528</v>
      </c>
    </row>
    <row r="89" spans="1:9" x14ac:dyDescent="0.2">
      <c r="B89" s="161" t="s">
        <v>1527</v>
      </c>
    </row>
    <row r="90" spans="1:9" x14ac:dyDescent="0.2">
      <c r="B90" s="161" t="s">
        <v>1526</v>
      </c>
    </row>
    <row r="92" spans="1:9" x14ac:dyDescent="0.2">
      <c r="A92" s="165" t="s">
        <v>1525</v>
      </c>
      <c r="B92" s="164" t="s">
        <v>1524</v>
      </c>
    </row>
    <row r="93" spans="1:9" x14ac:dyDescent="0.2">
      <c r="B93" s="161" t="s">
        <v>1523</v>
      </c>
    </row>
    <row r="94" spans="1:9" x14ac:dyDescent="0.2">
      <c r="B94" s="161" t="s">
        <v>1522</v>
      </c>
    </row>
    <row r="95" spans="1:9" x14ac:dyDescent="0.2">
      <c r="B95" s="161" t="s">
        <v>1521</v>
      </c>
    </row>
    <row r="97" spans="1:2" x14ac:dyDescent="0.2">
      <c r="A97" s="165" t="s">
        <v>1404</v>
      </c>
      <c r="B97" s="164" t="s">
        <v>1520</v>
      </c>
    </row>
    <row r="98" spans="1:2" x14ac:dyDescent="0.2">
      <c r="B98" s="161" t="s">
        <v>1519</v>
      </c>
    </row>
    <row r="99" spans="1:2" x14ac:dyDescent="0.2">
      <c r="B99" s="161" t="s">
        <v>1518</v>
      </c>
    </row>
    <row r="101" spans="1:2" x14ac:dyDescent="0.2">
      <c r="A101" s="165" t="s">
        <v>1401</v>
      </c>
      <c r="B101" s="164" t="s">
        <v>1517</v>
      </c>
    </row>
    <row r="102" spans="1:2" x14ac:dyDescent="0.2">
      <c r="B102" s="161" t="s">
        <v>1516</v>
      </c>
    </row>
    <row r="103" spans="1:2" x14ac:dyDescent="0.2">
      <c r="B103" s="161" t="s">
        <v>1515</v>
      </c>
    </row>
    <row r="104" spans="1:2" x14ac:dyDescent="0.2">
      <c r="B104" s="161" t="s">
        <v>1514</v>
      </c>
    </row>
    <row r="106" spans="1:2" x14ac:dyDescent="0.2">
      <c r="A106" s="165" t="s">
        <v>1383</v>
      </c>
      <c r="B106" s="164" t="s">
        <v>1513</v>
      </c>
    </row>
    <row r="107" spans="1:2" x14ac:dyDescent="0.2">
      <c r="B107" s="161" t="s">
        <v>1512</v>
      </c>
    </row>
    <row r="109" spans="1:2" x14ac:dyDescent="0.2">
      <c r="A109" s="165" t="s">
        <v>1357</v>
      </c>
      <c r="B109" s="205" t="s">
        <v>1511</v>
      </c>
    </row>
    <row r="110" spans="1:2" x14ac:dyDescent="0.2">
      <c r="B110" s="205"/>
    </row>
    <row r="111" spans="1:2" ht="15" x14ac:dyDescent="0.25">
      <c r="B111" s="203" t="s">
        <v>1510</v>
      </c>
    </row>
    <row r="112" spans="1:2" x14ac:dyDescent="0.2">
      <c r="B112" s="161" t="s">
        <v>1509</v>
      </c>
    </row>
    <row r="114" spans="1:9" x14ac:dyDescent="0.2">
      <c r="B114" s="490" t="s">
        <v>1508</v>
      </c>
    </row>
    <row r="115" spans="1:9" x14ac:dyDescent="0.2">
      <c r="B115" s="161" t="s">
        <v>1507</v>
      </c>
    </row>
    <row r="118" spans="1:9" s="251" customFormat="1" ht="20.25" customHeight="1" x14ac:dyDescent="0.25">
      <c r="A118" s="324"/>
      <c r="B118" s="325" t="s">
        <v>1506</v>
      </c>
      <c r="C118" s="326"/>
      <c r="D118" s="326"/>
      <c r="E118" s="326"/>
      <c r="F118" s="326"/>
      <c r="G118" s="326"/>
      <c r="H118" s="326"/>
      <c r="I118" s="326"/>
    </row>
    <row r="120" spans="1:9" x14ac:dyDescent="0.2">
      <c r="A120" s="165">
        <v>5</v>
      </c>
      <c r="B120" s="161" t="s">
        <v>1505</v>
      </c>
    </row>
    <row r="122" spans="1:9" ht="20.25" customHeight="1" x14ac:dyDescent="0.2">
      <c r="A122" s="324"/>
      <c r="B122" s="325" t="s">
        <v>1504</v>
      </c>
      <c r="C122" s="326"/>
      <c r="D122" s="326"/>
      <c r="E122" s="326"/>
      <c r="F122" s="326"/>
      <c r="G122" s="326"/>
      <c r="H122" s="326"/>
      <c r="I122" s="326"/>
    </row>
    <row r="124" spans="1:9" x14ac:dyDescent="0.2">
      <c r="A124" s="204" t="s">
        <v>1501</v>
      </c>
      <c r="B124" s="193" t="s">
        <v>1503</v>
      </c>
    </row>
    <row r="126" spans="1:9" x14ac:dyDescent="0.2">
      <c r="A126" s="204" t="s">
        <v>1499</v>
      </c>
      <c r="B126" s="193" t="s">
        <v>1503</v>
      </c>
    </row>
  </sheetData>
  <pageMargins left="0.23622047244094491" right="7.874015748031496E-2" top="0.94488188976377963" bottom="0.47244094488188981" header="0.51181102362204722" footer="0.51181102362204722"/>
  <pageSetup paperSize="9" scale="69" firstPageNumber="12" orientation="portrait" useFirstPageNumber="1" r:id="rId1"/>
  <headerFooter alignWithMargins="0">
    <oddFooter>&amp;L&amp;G&amp;CPage &amp;P de 13&amp;R&amp;D</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41" zoomScale="85" zoomScaleNormal="85" workbookViewId="0">
      <selection sqref="A1:B1"/>
    </sheetView>
  </sheetViews>
  <sheetFormatPr baseColWidth="10" defaultColWidth="8.85546875" defaultRowHeight="15" outlineLevelRow="1" x14ac:dyDescent="0.25"/>
  <cols>
    <col min="1" max="1" width="13.28515625" style="104" customWidth="1"/>
    <col min="2" max="2" width="60.5703125" style="104" bestFit="1" customWidth="1"/>
    <col min="3" max="7" width="41" style="104" customWidth="1"/>
    <col min="8" max="8" width="7.28515625" style="104" customWidth="1"/>
    <col min="9" max="9" width="92" style="104" customWidth="1"/>
    <col min="10" max="11" width="47.7109375" style="104" customWidth="1"/>
    <col min="12" max="12" width="7.28515625" style="104" customWidth="1"/>
    <col min="13" max="13" width="25.7109375" style="104" customWidth="1"/>
    <col min="14" max="14" width="25.7109375" style="67" customWidth="1"/>
    <col min="15" max="16384" width="8.85546875" style="66"/>
  </cols>
  <sheetData>
    <row r="1" spans="1:13" ht="45" customHeight="1" x14ac:dyDescent="0.25">
      <c r="A1" s="630" t="s">
        <v>2134</v>
      </c>
      <c r="B1" s="630"/>
    </row>
    <row r="2" spans="1:13" ht="31.5" x14ac:dyDescent="0.25">
      <c r="A2" s="22" t="s">
        <v>2135</v>
      </c>
      <c r="B2" s="22"/>
      <c r="C2" s="67"/>
      <c r="D2" s="67"/>
      <c r="E2" s="67"/>
      <c r="F2" s="609" t="s">
        <v>2282</v>
      </c>
      <c r="G2" s="48"/>
      <c r="H2" s="67"/>
      <c r="I2" s="22"/>
      <c r="J2" s="67"/>
      <c r="K2" s="67"/>
      <c r="L2" s="67"/>
      <c r="M2" s="67"/>
    </row>
    <row r="3" spans="1:13" ht="15.75" thickBot="1" x14ac:dyDescent="0.3">
      <c r="A3" s="67"/>
      <c r="B3" s="106"/>
      <c r="C3" s="106"/>
      <c r="D3" s="67"/>
      <c r="E3" s="67"/>
      <c r="F3" s="67"/>
      <c r="G3" s="67"/>
      <c r="H3" s="67"/>
      <c r="L3" s="67"/>
      <c r="M3" s="67"/>
    </row>
    <row r="4" spans="1:13" ht="19.5" thickBot="1" x14ac:dyDescent="0.3">
      <c r="A4" s="52"/>
      <c r="B4" s="51" t="s">
        <v>131</v>
      </c>
      <c r="C4" s="107" t="s">
        <v>57</v>
      </c>
      <c r="D4" s="52"/>
      <c r="E4" s="52"/>
      <c r="F4" s="67"/>
      <c r="G4" s="67"/>
      <c r="H4" s="67"/>
      <c r="I4" s="21" t="s">
        <v>2136</v>
      </c>
      <c r="J4" s="20" t="s">
        <v>164</v>
      </c>
      <c r="L4" s="67"/>
      <c r="M4" s="67"/>
    </row>
    <row r="5" spans="1:13" ht="15.75" thickBot="1" x14ac:dyDescent="0.3">
      <c r="H5" s="67"/>
      <c r="I5" s="590" t="s">
        <v>165</v>
      </c>
      <c r="J5" s="104" t="s">
        <v>187</v>
      </c>
      <c r="L5" s="67"/>
      <c r="M5" s="67"/>
    </row>
    <row r="6" spans="1:13" ht="18.75" x14ac:dyDescent="0.25">
      <c r="A6" s="76"/>
      <c r="B6" s="94" t="s">
        <v>2137</v>
      </c>
      <c r="C6" s="76"/>
      <c r="E6" s="4"/>
      <c r="F6" s="4"/>
      <c r="G6" s="4"/>
      <c r="H6" s="67"/>
      <c r="I6" s="590" t="s">
        <v>166</v>
      </c>
      <c r="J6" s="104" t="s">
        <v>188</v>
      </c>
      <c r="L6" s="67"/>
      <c r="M6" s="67"/>
    </row>
    <row r="7" spans="1:13" x14ac:dyDescent="0.25">
      <c r="B7" s="91" t="s">
        <v>2138</v>
      </c>
      <c r="H7" s="67"/>
      <c r="I7" s="590" t="s">
        <v>167</v>
      </c>
      <c r="J7" s="104" t="s">
        <v>189</v>
      </c>
      <c r="L7" s="67"/>
      <c r="M7" s="67"/>
    </row>
    <row r="8" spans="1:13" x14ac:dyDescent="0.25">
      <c r="B8" s="91" t="s">
        <v>2139</v>
      </c>
      <c r="H8" s="67"/>
      <c r="I8" s="590" t="s">
        <v>2140</v>
      </c>
      <c r="J8" s="104" t="s">
        <v>2141</v>
      </c>
      <c r="L8" s="67"/>
      <c r="M8" s="67"/>
    </row>
    <row r="9" spans="1:13" ht="15.75" thickBot="1" x14ac:dyDescent="0.3">
      <c r="B9" s="92" t="s">
        <v>2142</v>
      </c>
      <c r="H9" s="67"/>
      <c r="L9" s="67"/>
      <c r="M9" s="67"/>
    </row>
    <row r="10" spans="1:13" x14ac:dyDescent="0.25">
      <c r="B10" s="81"/>
      <c r="H10" s="67"/>
      <c r="I10" s="591" t="s">
        <v>2143</v>
      </c>
      <c r="L10" s="67"/>
      <c r="M10" s="67"/>
    </row>
    <row r="11" spans="1:13" x14ac:dyDescent="0.25">
      <c r="B11" s="81"/>
      <c r="H11" s="67"/>
      <c r="I11" s="591" t="s">
        <v>2144</v>
      </c>
      <c r="L11" s="67"/>
      <c r="M11" s="67"/>
    </row>
    <row r="12" spans="1:13" ht="37.5" x14ac:dyDescent="0.25">
      <c r="A12" s="21" t="s">
        <v>227</v>
      </c>
      <c r="B12" s="21" t="s">
        <v>2145</v>
      </c>
      <c r="C12" s="18"/>
      <c r="D12" s="18"/>
      <c r="E12" s="18"/>
      <c r="F12" s="18"/>
      <c r="G12" s="18"/>
      <c r="H12" s="67"/>
      <c r="L12" s="67"/>
      <c r="M12" s="67"/>
    </row>
    <row r="13" spans="1:13" ht="15" customHeight="1" x14ac:dyDescent="0.25">
      <c r="A13" s="73"/>
      <c r="B13" s="75" t="s">
        <v>2146</v>
      </c>
      <c r="C13" s="73" t="s">
        <v>1323</v>
      </c>
      <c r="D13" s="73" t="s">
        <v>2147</v>
      </c>
      <c r="E13" s="59"/>
      <c r="F13" s="74"/>
      <c r="G13" s="74"/>
      <c r="H13" s="67"/>
      <c r="L13" s="67"/>
      <c r="M13" s="67"/>
    </row>
    <row r="14" spans="1:13" x14ac:dyDescent="0.25">
      <c r="A14" s="104" t="s">
        <v>2148</v>
      </c>
      <c r="B14" s="100" t="s">
        <v>2149</v>
      </c>
      <c r="C14" s="592" t="s">
        <v>1305</v>
      </c>
      <c r="D14" s="592" t="s">
        <v>2274</v>
      </c>
      <c r="E14" s="4"/>
      <c r="F14" s="4"/>
      <c r="G14" s="4"/>
      <c r="H14" s="67"/>
      <c r="L14" s="67"/>
      <c r="M14" s="67"/>
    </row>
    <row r="15" spans="1:13" x14ac:dyDescent="0.25">
      <c r="A15" s="104" t="s">
        <v>2150</v>
      </c>
      <c r="B15" s="100" t="s">
        <v>197</v>
      </c>
      <c r="C15" s="592" t="s">
        <v>2151</v>
      </c>
      <c r="D15" s="592" t="s">
        <v>189</v>
      </c>
      <c r="E15" s="4"/>
      <c r="F15" s="4"/>
      <c r="G15" s="4"/>
      <c r="H15" s="67"/>
      <c r="L15" s="67"/>
      <c r="M15" s="67"/>
    </row>
    <row r="16" spans="1:13" x14ac:dyDescent="0.25">
      <c r="A16" s="104" t="s">
        <v>2152</v>
      </c>
      <c r="B16" s="100" t="s">
        <v>2153</v>
      </c>
      <c r="C16" s="592" t="s">
        <v>188</v>
      </c>
      <c r="D16" s="592" t="s">
        <v>188</v>
      </c>
      <c r="E16" s="4"/>
      <c r="F16" s="4"/>
      <c r="G16" s="4"/>
      <c r="H16" s="67"/>
      <c r="L16" s="67"/>
      <c r="M16" s="67"/>
    </row>
    <row r="17" spans="1:13" x14ac:dyDescent="0.25">
      <c r="A17" s="104" t="s">
        <v>2154</v>
      </c>
      <c r="B17" s="100" t="s">
        <v>2155</v>
      </c>
      <c r="C17" s="592" t="s">
        <v>1142</v>
      </c>
      <c r="D17" s="592" t="s">
        <v>2275</v>
      </c>
      <c r="E17" s="4"/>
      <c r="F17" s="4"/>
      <c r="G17" s="4"/>
      <c r="H17" s="67"/>
      <c r="L17" s="67"/>
      <c r="M17" s="67"/>
    </row>
    <row r="18" spans="1:13" x14ac:dyDescent="0.25">
      <c r="A18" s="104" t="s">
        <v>2156</v>
      </c>
      <c r="B18" s="100" t="s">
        <v>2157</v>
      </c>
      <c r="C18" s="592" t="s">
        <v>1305</v>
      </c>
      <c r="D18" s="592" t="s">
        <v>2274</v>
      </c>
      <c r="E18" s="4"/>
      <c r="F18" s="4"/>
      <c r="G18" s="4"/>
      <c r="H18" s="67"/>
      <c r="L18" s="67"/>
      <c r="M18" s="67"/>
    </row>
    <row r="19" spans="1:13" x14ac:dyDescent="0.25">
      <c r="A19" s="104" t="s">
        <v>2158</v>
      </c>
      <c r="B19" s="100" t="s">
        <v>2159</v>
      </c>
      <c r="C19" s="592" t="s">
        <v>188</v>
      </c>
      <c r="D19" s="592" t="s">
        <v>188</v>
      </c>
      <c r="E19" s="4"/>
      <c r="F19" s="4"/>
      <c r="G19" s="4"/>
      <c r="H19" s="67"/>
      <c r="L19" s="67"/>
      <c r="M19" s="67"/>
    </row>
    <row r="20" spans="1:13" x14ac:dyDescent="0.25">
      <c r="A20" s="104" t="s">
        <v>2160</v>
      </c>
      <c r="B20" s="100" t="s">
        <v>2161</v>
      </c>
      <c r="C20" s="592" t="s">
        <v>2162</v>
      </c>
      <c r="D20" s="592" t="s">
        <v>2276</v>
      </c>
      <c r="E20" s="4"/>
      <c r="F20" s="4"/>
      <c r="G20" s="4"/>
      <c r="H20" s="67"/>
      <c r="L20" s="67"/>
      <c r="M20" s="67"/>
    </row>
    <row r="21" spans="1:13" x14ac:dyDescent="0.25">
      <c r="A21" s="104" t="s">
        <v>2163</v>
      </c>
      <c r="B21" s="100" t="s">
        <v>2164</v>
      </c>
      <c r="C21" s="592" t="s">
        <v>188</v>
      </c>
      <c r="D21" s="592" t="s">
        <v>188</v>
      </c>
      <c r="E21" s="4"/>
      <c r="F21" s="4"/>
      <c r="G21" s="4"/>
      <c r="H21" s="67"/>
      <c r="L21" s="67"/>
      <c r="M21" s="67"/>
    </row>
    <row r="22" spans="1:13" x14ac:dyDescent="0.25">
      <c r="A22" s="104" t="s">
        <v>2165</v>
      </c>
      <c r="B22" s="100" t="s">
        <v>2166</v>
      </c>
      <c r="C22" s="592" t="s">
        <v>188</v>
      </c>
      <c r="D22" s="592" t="s">
        <v>188</v>
      </c>
      <c r="E22" s="4"/>
      <c r="F22" s="4"/>
      <c r="G22" s="4"/>
      <c r="H22" s="67"/>
      <c r="L22" s="67"/>
      <c r="M22" s="67"/>
    </row>
    <row r="23" spans="1:13" x14ac:dyDescent="0.25">
      <c r="A23" s="104" t="s">
        <v>2167</v>
      </c>
      <c r="B23" s="100" t="s">
        <v>2168</v>
      </c>
      <c r="C23" s="592" t="s">
        <v>188</v>
      </c>
      <c r="D23" s="592" t="s">
        <v>188</v>
      </c>
      <c r="E23" s="4"/>
      <c r="F23" s="4"/>
      <c r="G23" s="4"/>
      <c r="H23" s="67"/>
      <c r="L23" s="67"/>
      <c r="M23" s="67"/>
    </row>
    <row r="24" spans="1:13" x14ac:dyDescent="0.25">
      <c r="A24" s="104" t="s">
        <v>2169</v>
      </c>
      <c r="B24" s="100" t="s">
        <v>2170</v>
      </c>
      <c r="C24" s="592" t="s">
        <v>2171</v>
      </c>
      <c r="D24" s="592" t="s">
        <v>188</v>
      </c>
      <c r="E24" s="4"/>
      <c r="F24" s="4"/>
      <c r="G24" s="4"/>
      <c r="H24" s="67"/>
      <c r="L24" s="67"/>
      <c r="M24" s="67"/>
    </row>
    <row r="25" spans="1:13" hidden="1" outlineLevel="1" x14ac:dyDescent="0.25">
      <c r="A25" s="104" t="s">
        <v>2172</v>
      </c>
      <c r="B25" s="105"/>
      <c r="E25" s="4"/>
      <c r="F25" s="4"/>
      <c r="G25" s="4"/>
      <c r="H25" s="67"/>
      <c r="L25" s="67"/>
      <c r="M25" s="67"/>
    </row>
    <row r="26" spans="1:13" hidden="1" outlineLevel="1" x14ac:dyDescent="0.25">
      <c r="A26" s="104" t="s">
        <v>2173</v>
      </c>
      <c r="B26" s="105"/>
      <c r="E26" s="4"/>
      <c r="F26" s="4"/>
      <c r="G26" s="4"/>
      <c r="H26" s="67"/>
      <c r="L26" s="67"/>
      <c r="M26" s="67"/>
    </row>
    <row r="27" spans="1:13" hidden="1" outlineLevel="1" x14ac:dyDescent="0.25">
      <c r="A27" s="104" t="s">
        <v>2174</v>
      </c>
      <c r="B27" s="105"/>
      <c r="E27" s="4"/>
      <c r="F27" s="4"/>
      <c r="G27" s="4"/>
      <c r="H27" s="67"/>
      <c r="L27" s="67"/>
      <c r="M27" s="67"/>
    </row>
    <row r="28" spans="1:13" hidden="1" outlineLevel="1" x14ac:dyDescent="0.25">
      <c r="A28" s="104" t="s">
        <v>2175</v>
      </c>
      <c r="B28" s="105"/>
      <c r="E28" s="4"/>
      <c r="F28" s="4"/>
      <c r="G28" s="4"/>
      <c r="H28" s="67"/>
      <c r="L28" s="67"/>
      <c r="M28" s="67"/>
    </row>
    <row r="29" spans="1:13" hidden="1" outlineLevel="1" x14ac:dyDescent="0.25">
      <c r="A29" s="104" t="s">
        <v>2176</v>
      </c>
      <c r="B29" s="105"/>
      <c r="E29" s="4"/>
      <c r="F29" s="4"/>
      <c r="G29" s="4"/>
      <c r="H29" s="67"/>
      <c r="L29" s="67"/>
      <c r="M29" s="67"/>
    </row>
    <row r="30" spans="1:13" hidden="1" outlineLevel="1" x14ac:dyDescent="0.25">
      <c r="A30" s="104" t="s">
        <v>2177</v>
      </c>
      <c r="B30" s="105"/>
      <c r="E30" s="4"/>
      <c r="F30" s="4"/>
      <c r="G30" s="4"/>
      <c r="H30" s="67"/>
      <c r="L30" s="67"/>
      <c r="M30" s="67"/>
    </row>
    <row r="31" spans="1:13" hidden="1" outlineLevel="1" x14ac:dyDescent="0.25">
      <c r="A31" s="104" t="s">
        <v>2178</v>
      </c>
      <c r="B31" s="105"/>
      <c r="E31" s="4"/>
      <c r="F31" s="4"/>
      <c r="G31" s="4"/>
      <c r="H31" s="67"/>
      <c r="L31" s="67"/>
      <c r="M31" s="67"/>
    </row>
    <row r="32" spans="1:13" hidden="1" outlineLevel="1" x14ac:dyDescent="0.25">
      <c r="A32" s="104" t="s">
        <v>2179</v>
      </c>
      <c r="B32" s="105"/>
      <c r="E32" s="4"/>
      <c r="F32" s="4"/>
      <c r="G32" s="4"/>
      <c r="H32" s="67"/>
      <c r="L32" s="67"/>
      <c r="M32" s="67"/>
    </row>
    <row r="33" spans="1:13" ht="18.75" collapsed="1" x14ac:dyDescent="0.25">
      <c r="A33" s="18"/>
      <c r="B33" s="21" t="s">
        <v>2139</v>
      </c>
      <c r="C33" s="18"/>
      <c r="D33" s="18"/>
      <c r="E33" s="18"/>
      <c r="F33" s="18"/>
      <c r="G33" s="18"/>
      <c r="H33" s="67"/>
      <c r="L33" s="67"/>
      <c r="M33" s="67"/>
    </row>
    <row r="34" spans="1:13" ht="15" customHeight="1" x14ac:dyDescent="0.25">
      <c r="A34" s="73"/>
      <c r="B34" s="75" t="s">
        <v>2180</v>
      </c>
      <c r="C34" s="73" t="s">
        <v>2181</v>
      </c>
      <c r="D34" s="73" t="s">
        <v>2147</v>
      </c>
      <c r="E34" s="73" t="s">
        <v>2182</v>
      </c>
      <c r="F34" s="74"/>
      <c r="G34" s="74"/>
      <c r="H34" s="67"/>
      <c r="L34" s="67"/>
      <c r="M34" s="67"/>
    </row>
    <row r="35" spans="1:13" x14ac:dyDescent="0.25">
      <c r="A35" s="104" t="s">
        <v>2183</v>
      </c>
      <c r="B35" s="100" t="s">
        <v>2184</v>
      </c>
      <c r="C35" s="592" t="s">
        <v>188</v>
      </c>
      <c r="D35" s="592" t="s">
        <v>188</v>
      </c>
      <c r="E35" s="592" t="s">
        <v>188</v>
      </c>
      <c r="F35" s="593"/>
      <c r="G35" s="593"/>
      <c r="H35" s="67"/>
      <c r="L35" s="67"/>
      <c r="M35" s="67"/>
    </row>
    <row r="36" spans="1:13" x14ac:dyDescent="0.25">
      <c r="A36" s="104" t="s">
        <v>2185</v>
      </c>
      <c r="B36" s="100" t="s">
        <v>2186</v>
      </c>
      <c r="C36" s="592" t="s">
        <v>188</v>
      </c>
      <c r="D36" s="592" t="s">
        <v>188</v>
      </c>
      <c r="E36" s="592" t="s">
        <v>188</v>
      </c>
      <c r="H36" s="67"/>
      <c r="L36" s="67"/>
      <c r="M36" s="67"/>
    </row>
    <row r="37" spans="1:13" x14ac:dyDescent="0.25">
      <c r="A37" s="104" t="s">
        <v>2187</v>
      </c>
      <c r="B37" s="100" t="s">
        <v>2188</v>
      </c>
      <c r="C37" s="592" t="s">
        <v>188</v>
      </c>
      <c r="D37" s="592" t="s">
        <v>188</v>
      </c>
      <c r="E37" s="592" t="s">
        <v>188</v>
      </c>
      <c r="H37" s="67"/>
      <c r="L37" s="67"/>
      <c r="M37" s="67"/>
    </row>
    <row r="38" spans="1:13" x14ac:dyDescent="0.25">
      <c r="A38" s="104" t="s">
        <v>2189</v>
      </c>
      <c r="B38" s="100" t="s">
        <v>2190</v>
      </c>
      <c r="C38" s="592" t="s">
        <v>188</v>
      </c>
      <c r="D38" s="592" t="s">
        <v>188</v>
      </c>
      <c r="E38" s="592" t="s">
        <v>188</v>
      </c>
      <c r="H38" s="67"/>
      <c r="L38" s="67"/>
      <c r="M38" s="67"/>
    </row>
    <row r="39" spans="1:13" x14ac:dyDescent="0.25">
      <c r="A39" s="104" t="s">
        <v>2191</v>
      </c>
      <c r="B39" s="100" t="s">
        <v>2192</v>
      </c>
      <c r="C39" s="592" t="s">
        <v>188</v>
      </c>
      <c r="D39" s="592" t="s">
        <v>188</v>
      </c>
      <c r="E39" s="592" t="s">
        <v>188</v>
      </c>
      <c r="H39" s="67"/>
      <c r="L39" s="67"/>
      <c r="M39" s="67"/>
    </row>
    <row r="40" spans="1:13" x14ac:dyDescent="0.25">
      <c r="A40" s="104" t="s">
        <v>2193</v>
      </c>
      <c r="B40" s="100" t="s">
        <v>2194</v>
      </c>
      <c r="C40" s="592" t="s">
        <v>188</v>
      </c>
      <c r="D40" s="592" t="s">
        <v>188</v>
      </c>
      <c r="E40" s="592" t="s">
        <v>188</v>
      </c>
      <c r="H40" s="67"/>
      <c r="L40" s="67"/>
      <c r="M40" s="67"/>
    </row>
    <row r="41" spans="1:13" x14ac:dyDescent="0.25">
      <c r="A41" s="104" t="s">
        <v>2195</v>
      </c>
      <c r="B41" s="100" t="s">
        <v>2196</v>
      </c>
      <c r="C41" s="592" t="s">
        <v>188</v>
      </c>
      <c r="D41" s="592" t="s">
        <v>188</v>
      </c>
      <c r="E41" s="592" t="s">
        <v>188</v>
      </c>
      <c r="H41" s="67"/>
      <c r="L41" s="67"/>
      <c r="M41" s="67"/>
    </row>
    <row r="42" spans="1:13" x14ac:dyDescent="0.25">
      <c r="A42" s="104" t="s">
        <v>2197</v>
      </c>
      <c r="B42" s="100" t="s">
        <v>2198</v>
      </c>
      <c r="C42" s="592" t="s">
        <v>188</v>
      </c>
      <c r="D42" s="592" t="s">
        <v>188</v>
      </c>
      <c r="E42" s="592" t="s">
        <v>188</v>
      </c>
      <c r="H42" s="67"/>
      <c r="L42" s="67"/>
      <c r="M42" s="67"/>
    </row>
    <row r="43" spans="1:13" x14ac:dyDescent="0.25">
      <c r="A43" s="104" t="s">
        <v>2199</v>
      </c>
      <c r="B43" s="100" t="s">
        <v>2200</v>
      </c>
      <c r="C43" s="592" t="s">
        <v>188</v>
      </c>
      <c r="D43" s="592" t="s">
        <v>188</v>
      </c>
      <c r="E43" s="592" t="s">
        <v>188</v>
      </c>
      <c r="H43" s="67"/>
      <c r="L43" s="67"/>
      <c r="M43" s="67"/>
    </row>
    <row r="44" spans="1:13" x14ac:dyDescent="0.25">
      <c r="A44" s="104" t="s">
        <v>2201</v>
      </c>
      <c r="B44" s="100" t="s">
        <v>2202</v>
      </c>
      <c r="C44" s="592" t="s">
        <v>188</v>
      </c>
      <c r="D44" s="592" t="s">
        <v>188</v>
      </c>
      <c r="E44" s="592" t="s">
        <v>188</v>
      </c>
      <c r="H44" s="67"/>
      <c r="L44" s="67"/>
      <c r="M44" s="67"/>
    </row>
    <row r="45" spans="1:13" x14ac:dyDescent="0.25">
      <c r="A45" s="104" t="s">
        <v>2203</v>
      </c>
      <c r="B45" s="100" t="s">
        <v>2204</v>
      </c>
      <c r="C45" s="592" t="s">
        <v>188</v>
      </c>
      <c r="D45" s="592" t="s">
        <v>188</v>
      </c>
      <c r="E45" s="592" t="s">
        <v>188</v>
      </c>
      <c r="H45" s="67"/>
      <c r="L45" s="67"/>
      <c r="M45" s="67"/>
    </row>
    <row r="46" spans="1:13" x14ac:dyDescent="0.25">
      <c r="A46" s="104" t="s">
        <v>2205</v>
      </c>
      <c r="B46" s="100" t="s">
        <v>2206</v>
      </c>
      <c r="C46" s="592" t="s">
        <v>188</v>
      </c>
      <c r="D46" s="592" t="s">
        <v>188</v>
      </c>
      <c r="E46" s="592" t="s">
        <v>188</v>
      </c>
      <c r="H46" s="67"/>
      <c r="L46" s="67"/>
      <c r="M46" s="67"/>
    </row>
    <row r="47" spans="1:13" x14ac:dyDescent="0.25">
      <c r="A47" s="104" t="s">
        <v>2207</v>
      </c>
      <c r="B47" s="100" t="s">
        <v>2208</v>
      </c>
      <c r="C47" s="592" t="s">
        <v>188</v>
      </c>
      <c r="D47" s="592" t="s">
        <v>188</v>
      </c>
      <c r="E47" s="592" t="s">
        <v>188</v>
      </c>
      <c r="H47" s="67"/>
      <c r="L47" s="67"/>
      <c r="M47" s="67"/>
    </row>
    <row r="48" spans="1:13" x14ac:dyDescent="0.25">
      <c r="A48" s="104" t="s">
        <v>2209</v>
      </c>
      <c r="B48" s="100" t="s">
        <v>2210</v>
      </c>
      <c r="C48" s="592" t="s">
        <v>188</v>
      </c>
      <c r="D48" s="592" t="s">
        <v>188</v>
      </c>
      <c r="E48" s="592" t="s">
        <v>188</v>
      </c>
      <c r="H48" s="67"/>
      <c r="L48" s="67"/>
      <c r="M48" s="67"/>
    </row>
    <row r="49" spans="1:13" x14ac:dyDescent="0.25">
      <c r="A49" s="104" t="s">
        <v>2211</v>
      </c>
      <c r="B49" s="100" t="s">
        <v>2212</v>
      </c>
      <c r="C49" s="592" t="s">
        <v>188</v>
      </c>
      <c r="D49" s="592" t="s">
        <v>188</v>
      </c>
      <c r="E49" s="592" t="s">
        <v>188</v>
      </c>
      <c r="H49" s="67"/>
      <c r="L49" s="67"/>
      <c r="M49" s="67"/>
    </row>
    <row r="50" spans="1:13" x14ac:dyDescent="0.25">
      <c r="A50" s="104" t="s">
        <v>2213</v>
      </c>
      <c r="B50" s="100" t="s">
        <v>2214</v>
      </c>
      <c r="C50" s="592" t="s">
        <v>188</v>
      </c>
      <c r="D50" s="592" t="s">
        <v>188</v>
      </c>
      <c r="E50" s="592" t="s">
        <v>188</v>
      </c>
      <c r="H50" s="67"/>
      <c r="L50" s="67"/>
      <c r="M50" s="67"/>
    </row>
    <row r="51" spans="1:13" x14ac:dyDescent="0.25">
      <c r="A51" s="104" t="s">
        <v>2215</v>
      </c>
      <c r="B51" s="100" t="s">
        <v>2216</v>
      </c>
      <c r="C51" s="592" t="s">
        <v>188</v>
      </c>
      <c r="D51" s="592" t="s">
        <v>188</v>
      </c>
      <c r="E51" s="592" t="s">
        <v>188</v>
      </c>
      <c r="H51" s="67"/>
      <c r="L51" s="67"/>
      <c r="M51" s="67"/>
    </row>
    <row r="52" spans="1:13" x14ac:dyDescent="0.25">
      <c r="A52" s="104" t="s">
        <v>2217</v>
      </c>
      <c r="B52" s="100" t="s">
        <v>2218</v>
      </c>
      <c r="C52" s="592" t="s">
        <v>188</v>
      </c>
      <c r="D52" s="592" t="s">
        <v>188</v>
      </c>
      <c r="E52" s="592" t="s">
        <v>188</v>
      </c>
      <c r="H52" s="67"/>
      <c r="L52" s="67"/>
      <c r="M52" s="67"/>
    </row>
    <row r="53" spans="1:13" x14ac:dyDescent="0.25">
      <c r="A53" s="104" t="s">
        <v>2219</v>
      </c>
      <c r="B53" s="100" t="s">
        <v>2220</v>
      </c>
      <c r="C53" s="592" t="s">
        <v>188</v>
      </c>
      <c r="D53" s="592" t="s">
        <v>188</v>
      </c>
      <c r="E53" s="592" t="s">
        <v>188</v>
      </c>
      <c r="H53" s="67"/>
      <c r="L53" s="67"/>
      <c r="M53" s="67"/>
    </row>
    <row r="54" spans="1:13" x14ac:dyDescent="0.25">
      <c r="A54" s="104" t="s">
        <v>2221</v>
      </c>
      <c r="B54" s="100" t="s">
        <v>2222</v>
      </c>
      <c r="C54" s="592" t="s">
        <v>188</v>
      </c>
      <c r="D54" s="592" t="s">
        <v>188</v>
      </c>
      <c r="E54" s="592" t="s">
        <v>188</v>
      </c>
      <c r="H54" s="67"/>
      <c r="L54" s="67"/>
      <c r="M54" s="67"/>
    </row>
    <row r="55" spans="1:13" x14ac:dyDescent="0.25">
      <c r="A55" s="104" t="s">
        <v>2223</v>
      </c>
      <c r="B55" s="100" t="s">
        <v>2224</v>
      </c>
      <c r="C55" s="592" t="s">
        <v>188</v>
      </c>
      <c r="D55" s="592" t="s">
        <v>188</v>
      </c>
      <c r="E55" s="592" t="s">
        <v>188</v>
      </c>
      <c r="H55" s="67"/>
      <c r="L55" s="67"/>
      <c r="M55" s="67"/>
    </row>
    <row r="56" spans="1:13" x14ac:dyDescent="0.25">
      <c r="A56" s="104" t="s">
        <v>2225</v>
      </c>
      <c r="B56" s="100" t="s">
        <v>2226</v>
      </c>
      <c r="C56" s="592" t="s">
        <v>188</v>
      </c>
      <c r="D56" s="592" t="s">
        <v>188</v>
      </c>
      <c r="E56" s="592" t="s">
        <v>188</v>
      </c>
      <c r="H56" s="67"/>
      <c r="L56" s="67"/>
      <c r="M56" s="67"/>
    </row>
    <row r="57" spans="1:13" x14ac:dyDescent="0.25">
      <c r="A57" s="104" t="s">
        <v>2227</v>
      </c>
      <c r="B57" s="100" t="s">
        <v>2228</v>
      </c>
      <c r="C57" s="592" t="s">
        <v>188</v>
      </c>
      <c r="D57" s="592" t="s">
        <v>188</v>
      </c>
      <c r="E57" s="592" t="s">
        <v>188</v>
      </c>
      <c r="H57" s="67"/>
      <c r="L57" s="67"/>
      <c r="M57" s="67"/>
    </row>
    <row r="58" spans="1:13" x14ac:dyDescent="0.25">
      <c r="A58" s="104" t="s">
        <v>2229</v>
      </c>
      <c r="B58" s="100" t="s">
        <v>2230</v>
      </c>
      <c r="C58" s="592" t="s">
        <v>188</v>
      </c>
      <c r="D58" s="592" t="s">
        <v>188</v>
      </c>
      <c r="E58" s="592" t="s">
        <v>188</v>
      </c>
      <c r="H58" s="67"/>
      <c r="L58" s="67"/>
      <c r="M58" s="67"/>
    </row>
    <row r="59" spans="1:13" x14ac:dyDescent="0.25">
      <c r="A59" s="104" t="s">
        <v>2231</v>
      </c>
      <c r="B59" s="100" t="s">
        <v>2232</v>
      </c>
      <c r="C59" s="592" t="s">
        <v>188</v>
      </c>
      <c r="D59" s="592" t="s">
        <v>188</v>
      </c>
      <c r="E59" s="592" t="s">
        <v>188</v>
      </c>
      <c r="H59" s="67"/>
      <c r="L59" s="67"/>
      <c r="M59" s="67"/>
    </row>
    <row r="60" spans="1:13" hidden="1" outlineLevel="1" x14ac:dyDescent="0.25">
      <c r="A60" s="104" t="s">
        <v>2233</v>
      </c>
      <c r="B60" s="100"/>
      <c r="C60" s="594"/>
      <c r="D60" s="594"/>
      <c r="E60" s="595"/>
      <c r="F60" s="100"/>
      <c r="G60" s="100"/>
      <c r="H60" s="67"/>
      <c r="L60" s="67"/>
      <c r="M60" s="67"/>
    </row>
    <row r="61" spans="1:13" hidden="1" outlineLevel="1" x14ac:dyDescent="0.25">
      <c r="A61" s="104" t="s">
        <v>2234</v>
      </c>
      <c r="B61" s="100"/>
      <c r="E61" s="100"/>
      <c r="F61" s="100"/>
      <c r="G61" s="100"/>
      <c r="H61" s="67"/>
      <c r="L61" s="67"/>
      <c r="M61" s="67"/>
    </row>
    <row r="62" spans="1:13" hidden="1" outlineLevel="1" x14ac:dyDescent="0.25">
      <c r="A62" s="104" t="s">
        <v>2235</v>
      </c>
      <c r="B62" s="100"/>
      <c r="E62" s="100"/>
      <c r="F62" s="100"/>
      <c r="G62" s="100"/>
      <c r="H62" s="67"/>
      <c r="L62" s="67"/>
      <c r="M62" s="67"/>
    </row>
    <row r="63" spans="1:13" hidden="1" outlineLevel="1" x14ac:dyDescent="0.25">
      <c r="A63" s="104" t="s">
        <v>2236</v>
      </c>
      <c r="B63" s="100"/>
      <c r="E63" s="100"/>
      <c r="F63" s="100"/>
      <c r="G63" s="100"/>
      <c r="H63" s="67"/>
      <c r="L63" s="67"/>
      <c r="M63" s="67"/>
    </row>
    <row r="64" spans="1:13" hidden="1" outlineLevel="1" x14ac:dyDescent="0.25">
      <c r="A64" s="104" t="s">
        <v>2237</v>
      </c>
      <c r="B64" s="100"/>
      <c r="E64" s="100"/>
      <c r="F64" s="100"/>
      <c r="G64" s="100"/>
      <c r="H64" s="67"/>
      <c r="L64" s="67"/>
      <c r="M64" s="67"/>
    </row>
    <row r="65" spans="1:14" hidden="1" outlineLevel="1" x14ac:dyDescent="0.25">
      <c r="A65" s="104" t="s">
        <v>2238</v>
      </c>
      <c r="B65" s="100"/>
      <c r="E65" s="100"/>
      <c r="F65" s="100"/>
      <c r="G65" s="100"/>
      <c r="H65" s="67"/>
      <c r="L65" s="67"/>
      <c r="M65" s="67"/>
    </row>
    <row r="66" spans="1:14" hidden="1" outlineLevel="1" x14ac:dyDescent="0.25">
      <c r="A66" s="104" t="s">
        <v>2239</v>
      </c>
      <c r="B66" s="100"/>
      <c r="E66" s="100"/>
      <c r="F66" s="100"/>
      <c r="G66" s="100"/>
      <c r="H66" s="67"/>
      <c r="L66" s="67"/>
      <c r="M66" s="67"/>
    </row>
    <row r="67" spans="1:14" hidden="1" outlineLevel="1" x14ac:dyDescent="0.25">
      <c r="A67" s="104" t="s">
        <v>2240</v>
      </c>
      <c r="B67" s="100"/>
      <c r="E67" s="100"/>
      <c r="F67" s="100"/>
      <c r="G67" s="100"/>
      <c r="H67" s="67"/>
      <c r="L67" s="67"/>
      <c r="M67" s="67"/>
    </row>
    <row r="68" spans="1:14" hidden="1" outlineLevel="1" x14ac:dyDescent="0.25">
      <c r="A68" s="104" t="s">
        <v>2241</v>
      </c>
      <c r="B68" s="100"/>
      <c r="E68" s="100"/>
      <c r="F68" s="100"/>
      <c r="G68" s="100"/>
      <c r="H68" s="67"/>
      <c r="L68" s="67"/>
      <c r="M68" s="67"/>
    </row>
    <row r="69" spans="1:14" hidden="1" outlineLevel="1" x14ac:dyDescent="0.25">
      <c r="A69" s="104" t="s">
        <v>2242</v>
      </c>
      <c r="B69" s="100"/>
      <c r="E69" s="100"/>
      <c r="F69" s="100"/>
      <c r="G69" s="100"/>
      <c r="H69" s="67"/>
      <c r="L69" s="67"/>
      <c r="M69" s="67"/>
    </row>
    <row r="70" spans="1:14" hidden="1" outlineLevel="1" x14ac:dyDescent="0.25">
      <c r="A70" s="104" t="s">
        <v>2243</v>
      </c>
      <c r="B70" s="100"/>
      <c r="E70" s="100"/>
      <c r="F70" s="100"/>
      <c r="G70" s="100"/>
      <c r="H70" s="67"/>
      <c r="L70" s="67"/>
      <c r="M70" s="67"/>
    </row>
    <row r="71" spans="1:14" hidden="1" outlineLevel="1" x14ac:dyDescent="0.25">
      <c r="A71" s="104" t="s">
        <v>2244</v>
      </c>
      <c r="B71" s="100"/>
      <c r="E71" s="100"/>
      <c r="F71" s="100"/>
      <c r="G71" s="100"/>
      <c r="H71" s="67"/>
      <c r="L71" s="67"/>
      <c r="M71" s="67"/>
    </row>
    <row r="72" spans="1:14" hidden="1" outlineLevel="1" x14ac:dyDescent="0.25">
      <c r="A72" s="104" t="s">
        <v>2245</v>
      </c>
      <c r="B72" s="100"/>
      <c r="E72" s="100"/>
      <c r="F72" s="100"/>
      <c r="G72" s="100"/>
      <c r="H72" s="67"/>
      <c r="L72" s="67"/>
      <c r="M72" s="67"/>
    </row>
    <row r="73" spans="1:14" ht="18.75" collapsed="1" x14ac:dyDescent="0.25">
      <c r="A73" s="18"/>
      <c r="B73" s="21" t="s">
        <v>2142</v>
      </c>
      <c r="C73" s="18"/>
      <c r="D73" s="18"/>
      <c r="E73" s="18"/>
      <c r="F73" s="18"/>
      <c r="G73" s="18"/>
      <c r="H73" s="67"/>
    </row>
    <row r="74" spans="1:14" ht="15" customHeight="1" x14ac:dyDescent="0.25">
      <c r="A74" s="73"/>
      <c r="B74" s="75" t="s">
        <v>2246</v>
      </c>
      <c r="C74" s="73" t="s">
        <v>2247</v>
      </c>
      <c r="D74" s="73"/>
      <c r="E74" s="74"/>
      <c r="F74" s="74"/>
      <c r="G74" s="74"/>
      <c r="H74" s="66"/>
      <c r="I74" s="66"/>
      <c r="J74" s="66"/>
      <c r="K74" s="66"/>
      <c r="L74" s="66"/>
      <c r="M74" s="66"/>
      <c r="N74" s="66"/>
    </row>
    <row r="75" spans="1:14" x14ac:dyDescent="0.25">
      <c r="A75" s="104" t="s">
        <v>2248</v>
      </c>
      <c r="B75" s="104" t="s">
        <v>2249</v>
      </c>
      <c r="C75" s="592">
        <v>68.8</v>
      </c>
      <c r="H75" s="67"/>
    </row>
    <row r="76" spans="1:14" x14ac:dyDescent="0.25">
      <c r="A76" s="104" t="s">
        <v>2250</v>
      </c>
      <c r="B76" s="104" t="s">
        <v>2251</v>
      </c>
      <c r="C76" s="592">
        <v>159.72999999999999</v>
      </c>
      <c r="H76" s="67"/>
    </row>
    <row r="77" spans="1:14" hidden="1" outlineLevel="1" x14ac:dyDescent="0.25">
      <c r="A77" s="104" t="s">
        <v>2252</v>
      </c>
      <c r="H77" s="67"/>
    </row>
    <row r="78" spans="1:14" hidden="1" outlineLevel="1" x14ac:dyDescent="0.25">
      <c r="A78" s="104" t="s">
        <v>2253</v>
      </c>
      <c r="H78" s="67"/>
    </row>
    <row r="79" spans="1:14" hidden="1" outlineLevel="1" x14ac:dyDescent="0.25">
      <c r="A79" s="104" t="s">
        <v>2254</v>
      </c>
      <c r="H79" s="67"/>
    </row>
    <row r="80" spans="1:14" hidden="1" outlineLevel="1" x14ac:dyDescent="0.25">
      <c r="A80" s="104" t="s">
        <v>2255</v>
      </c>
      <c r="H80" s="67"/>
    </row>
    <row r="81" spans="1:8" collapsed="1" x14ac:dyDescent="0.25">
      <c r="A81" s="73"/>
      <c r="B81" s="75" t="s">
        <v>2256</v>
      </c>
      <c r="C81" s="73" t="s">
        <v>145</v>
      </c>
      <c r="D81" s="73" t="s">
        <v>146</v>
      </c>
      <c r="E81" s="74" t="s">
        <v>2257</v>
      </c>
      <c r="F81" s="74" t="s">
        <v>2258</v>
      </c>
      <c r="G81" s="74" t="s">
        <v>2259</v>
      </c>
      <c r="H81" s="67"/>
    </row>
    <row r="82" spans="1:8" x14ac:dyDescent="0.25">
      <c r="A82" s="104" t="s">
        <v>2260</v>
      </c>
      <c r="B82" s="104" t="s">
        <v>2261</v>
      </c>
      <c r="C82" s="592" t="s">
        <v>188</v>
      </c>
      <c r="D82" s="592" t="s">
        <v>188</v>
      </c>
      <c r="E82" s="592" t="s">
        <v>188</v>
      </c>
      <c r="F82" s="592" t="s">
        <v>188</v>
      </c>
      <c r="G82" s="592" t="s">
        <v>188</v>
      </c>
      <c r="H82" s="67"/>
    </row>
    <row r="83" spans="1:8" x14ac:dyDescent="0.25">
      <c r="A83" s="104" t="s">
        <v>2262</v>
      </c>
      <c r="B83" s="104" t="s">
        <v>2263</v>
      </c>
      <c r="C83" s="592" t="s">
        <v>188</v>
      </c>
      <c r="D83" s="592" t="s">
        <v>188</v>
      </c>
      <c r="E83" s="592" t="s">
        <v>188</v>
      </c>
      <c r="F83" s="592" t="s">
        <v>188</v>
      </c>
      <c r="G83" s="592" t="s">
        <v>188</v>
      </c>
      <c r="H83" s="67"/>
    </row>
    <row r="84" spans="1:8" x14ac:dyDescent="0.25">
      <c r="A84" s="104" t="s">
        <v>2264</v>
      </c>
      <c r="B84" s="104" t="s">
        <v>2265</v>
      </c>
      <c r="C84" s="592" t="s">
        <v>188</v>
      </c>
      <c r="D84" s="592" t="s">
        <v>188</v>
      </c>
      <c r="E84" s="592" t="s">
        <v>188</v>
      </c>
      <c r="F84" s="592" t="s">
        <v>188</v>
      </c>
      <c r="G84" s="592" t="s">
        <v>188</v>
      </c>
      <c r="H84" s="67"/>
    </row>
    <row r="85" spans="1:8" x14ac:dyDescent="0.25">
      <c r="A85" s="104" t="s">
        <v>2266</v>
      </c>
      <c r="B85" s="104" t="s">
        <v>2267</v>
      </c>
      <c r="C85" s="592" t="s">
        <v>188</v>
      </c>
      <c r="D85" s="592" t="s">
        <v>188</v>
      </c>
      <c r="E85" s="592" t="s">
        <v>188</v>
      </c>
      <c r="F85" s="592" t="s">
        <v>188</v>
      </c>
      <c r="G85" s="592" t="s">
        <v>188</v>
      </c>
      <c r="H85" s="67"/>
    </row>
    <row r="86" spans="1:8" x14ac:dyDescent="0.25">
      <c r="A86" s="104" t="s">
        <v>2268</v>
      </c>
      <c r="B86" s="104" t="s">
        <v>2269</v>
      </c>
      <c r="C86" s="592" t="s">
        <v>188</v>
      </c>
      <c r="D86" s="592" t="s">
        <v>188</v>
      </c>
      <c r="E86" s="592" t="s">
        <v>188</v>
      </c>
      <c r="F86" s="592" t="s">
        <v>188</v>
      </c>
      <c r="G86" s="592" t="s">
        <v>188</v>
      </c>
      <c r="H86" s="67"/>
    </row>
    <row r="87" spans="1:8" hidden="1" outlineLevel="1" x14ac:dyDescent="0.25">
      <c r="A87" s="104" t="s">
        <v>2270</v>
      </c>
      <c r="H87" s="67"/>
    </row>
    <row r="88" spans="1:8" hidden="1" outlineLevel="1" x14ac:dyDescent="0.25">
      <c r="A88" s="104" t="s">
        <v>2271</v>
      </c>
      <c r="H88" s="67"/>
    </row>
    <row r="89" spans="1:8" hidden="1" outlineLevel="1" x14ac:dyDescent="0.25">
      <c r="A89" s="104" t="s">
        <v>2272</v>
      </c>
      <c r="H89" s="67"/>
    </row>
    <row r="90" spans="1:8" hidden="1" outlineLevel="1" x14ac:dyDescent="0.25">
      <c r="A90" s="104" t="s">
        <v>2273</v>
      </c>
      <c r="H90" s="67"/>
    </row>
    <row r="91" spans="1:8" collapsed="1" x14ac:dyDescent="0.25">
      <c r="H91" s="67"/>
    </row>
    <row r="92" spans="1:8" x14ac:dyDescent="0.25">
      <c r="H92" s="67"/>
    </row>
    <row r="93" spans="1:8" x14ac:dyDescent="0.25">
      <c r="H93" s="67"/>
    </row>
    <row r="94" spans="1:8" x14ac:dyDescent="0.25">
      <c r="H94" s="67"/>
    </row>
    <row r="95" spans="1:8" x14ac:dyDescent="0.25">
      <c r="H95" s="67"/>
    </row>
    <row r="96" spans="1:8" x14ac:dyDescent="0.25">
      <c r="H96" s="67"/>
    </row>
    <row r="97" spans="8:8" x14ac:dyDescent="0.25">
      <c r="H97" s="67"/>
    </row>
    <row r="98" spans="8:8" x14ac:dyDescent="0.25">
      <c r="H98" s="67"/>
    </row>
    <row r="99" spans="8:8" x14ac:dyDescent="0.25">
      <c r="H99" s="67"/>
    </row>
    <row r="100" spans="8:8" x14ac:dyDescent="0.25">
      <c r="H100" s="67"/>
    </row>
    <row r="101" spans="8:8" x14ac:dyDescent="0.25">
      <c r="H101" s="67"/>
    </row>
    <row r="102" spans="8:8" x14ac:dyDescent="0.25">
      <c r="H102" s="67"/>
    </row>
    <row r="103" spans="8:8" x14ac:dyDescent="0.25">
      <c r="H103" s="67"/>
    </row>
    <row r="104" spans="8:8" x14ac:dyDescent="0.25">
      <c r="H104" s="67"/>
    </row>
    <row r="105" spans="8:8" x14ac:dyDescent="0.25">
      <c r="H105" s="67"/>
    </row>
    <row r="106" spans="8:8" x14ac:dyDescent="0.25">
      <c r="H106" s="67"/>
    </row>
    <row r="107" spans="8:8" x14ac:dyDescent="0.25">
      <c r="H107" s="67"/>
    </row>
    <row r="108" spans="8:8" x14ac:dyDescent="0.25">
      <c r="H108" s="67"/>
    </row>
    <row r="109" spans="8:8" x14ac:dyDescent="0.25">
      <c r="H109" s="67"/>
    </row>
    <row r="110" spans="8:8" x14ac:dyDescent="0.25">
      <c r="H110" s="67"/>
    </row>
    <row r="111" spans="8:8" x14ac:dyDescent="0.25">
      <c r="H111" s="67"/>
    </row>
    <row r="112" spans="8:8" x14ac:dyDescent="0.25">
      <c r="H112" s="67"/>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365"/>
  <sheetViews>
    <sheetView workbookViewId="0">
      <selection activeCell="I40" sqref="I40"/>
    </sheetView>
  </sheetViews>
  <sheetFormatPr baseColWidth="10" defaultRowHeight="12.75" x14ac:dyDescent="0.2"/>
  <cols>
    <col min="1" max="1" width="2.140625" style="212" customWidth="1"/>
    <col min="2" max="2" width="6.28515625" style="191" bestFit="1" customWidth="1"/>
    <col min="3" max="3" width="7.7109375" style="232" bestFit="1" customWidth="1"/>
    <col min="4" max="4" width="19.5703125" style="233" customWidth="1"/>
    <col min="5" max="5" width="19" style="233" customWidth="1"/>
    <col min="6" max="6" width="19.140625" style="233" bestFit="1" customWidth="1"/>
    <col min="7" max="7" width="5.28515625" style="213" customWidth="1"/>
    <col min="8" max="8" width="16.42578125" style="234" bestFit="1" customWidth="1"/>
    <col min="9" max="9" width="16.28515625" style="234" customWidth="1"/>
    <col min="10" max="10" width="15.7109375" style="234" customWidth="1"/>
    <col min="11" max="11" width="17" style="212" customWidth="1"/>
    <col min="12" max="16384" width="11.42578125" style="212"/>
  </cols>
  <sheetData>
    <row r="1" spans="2:12" ht="13.5" thickBot="1" x14ac:dyDescent="0.25">
      <c r="B1" s="212"/>
      <c r="C1" s="212"/>
      <c r="D1" s="212"/>
      <c r="E1" s="212"/>
      <c r="F1" s="212"/>
      <c r="H1" s="212"/>
      <c r="I1" s="212"/>
      <c r="J1" s="212"/>
    </row>
    <row r="2" spans="2:12" ht="13.5" thickBot="1" x14ac:dyDescent="0.25">
      <c r="B2" s="214" t="s">
        <v>1586</v>
      </c>
      <c r="C2" s="212"/>
      <c r="D2" s="212"/>
      <c r="E2" s="212" t="s">
        <v>1587</v>
      </c>
      <c r="F2" s="212"/>
      <c r="H2" s="161"/>
      <c r="I2" s="161"/>
      <c r="J2" s="212"/>
    </row>
    <row r="3" spans="2:12" ht="13.5" thickBot="1" x14ac:dyDescent="0.25">
      <c r="B3" s="215">
        <v>8.5099999999999995E-2</v>
      </c>
      <c r="C3" s="161"/>
      <c r="D3" s="216" t="s">
        <v>1588</v>
      </c>
      <c r="E3" s="150">
        <f>+SUMPRODUCT(D$7:D$65000,B$7:B$65000)/D5/12</f>
        <v>7.0493671337409651</v>
      </c>
      <c r="F3" s="212"/>
      <c r="H3" s="216" t="s">
        <v>1589</v>
      </c>
      <c r="I3" s="150">
        <f>+SUMPRODUCT(H$7:H$65000,B$7:B$65000)/$D$5/12</f>
        <v>4.7609367647979779</v>
      </c>
      <c r="J3" s="161"/>
      <c r="K3" s="217" t="s">
        <v>1590</v>
      </c>
      <c r="L3" s="318">
        <v>2.12E-2</v>
      </c>
    </row>
    <row r="4" spans="2:12" x14ac:dyDescent="0.2">
      <c r="B4" s="218"/>
      <c r="C4" s="212"/>
      <c r="D4" s="212"/>
      <c r="E4" s="212"/>
      <c r="F4" s="212"/>
      <c r="H4" s="212"/>
      <c r="I4" s="212"/>
      <c r="J4" s="212"/>
    </row>
    <row r="5" spans="2:12" x14ac:dyDescent="0.2">
      <c r="B5" s="219"/>
      <c r="C5" s="219"/>
      <c r="D5" s="220">
        <f>+SUM(D7:D372)</f>
        <v>29348559491</v>
      </c>
      <c r="E5" s="220">
        <f>+SUM(E7:E372)</f>
        <v>4420285444.7700071</v>
      </c>
      <c r="F5" s="220">
        <f>F7</f>
        <v>29348559486.950001</v>
      </c>
      <c r="H5" s="220">
        <f>+SUM(H7:H372)</f>
        <v>29348559454.038166</v>
      </c>
      <c r="I5" s="220">
        <f>+SUM(I7:I372)</f>
        <v>2910355600.5847049</v>
      </c>
      <c r="J5" s="220"/>
    </row>
    <row r="6" spans="2:12" ht="25.5" x14ac:dyDescent="0.2">
      <c r="B6" s="221" t="s">
        <v>1591</v>
      </c>
      <c r="C6" s="222" t="s">
        <v>1592</v>
      </c>
      <c r="D6" s="222" t="s">
        <v>1593</v>
      </c>
      <c r="E6" s="222" t="s">
        <v>1594</v>
      </c>
      <c r="F6" s="222" t="s">
        <v>1595</v>
      </c>
      <c r="G6" s="223"/>
      <c r="H6" s="224" t="s">
        <v>1596</v>
      </c>
      <c r="I6" s="224" t="s">
        <v>1597</v>
      </c>
      <c r="J6" s="224" t="s">
        <v>1598</v>
      </c>
    </row>
    <row r="7" spans="2:12" x14ac:dyDescent="0.2">
      <c r="B7" s="225">
        <v>1</v>
      </c>
      <c r="C7" s="319">
        <v>43374</v>
      </c>
      <c r="D7" s="226">
        <v>235897496.24000001</v>
      </c>
      <c r="E7" s="226">
        <v>51784048.289999999</v>
      </c>
      <c r="F7" s="151">
        <v>29348559486.950001</v>
      </c>
      <c r="G7" s="152"/>
      <c r="H7" s="227">
        <v>0</v>
      </c>
      <c r="I7" s="227">
        <v>0</v>
      </c>
      <c r="J7" s="491">
        <f>F7</f>
        <v>29348559486.950001</v>
      </c>
    </row>
    <row r="8" spans="2:12" x14ac:dyDescent="0.2">
      <c r="B8" s="228">
        <v>2</v>
      </c>
      <c r="C8" s="320">
        <v>43405</v>
      </c>
      <c r="D8" s="153">
        <v>233105012.16999999</v>
      </c>
      <c r="E8" s="153">
        <v>51350812.130000003</v>
      </c>
      <c r="F8" s="153">
        <v>29112661990.59</v>
      </c>
      <c r="G8" s="229"/>
      <c r="H8" s="230">
        <f>IF(ISERROR(J7-J8),0,J7-J8)</f>
        <v>450874421.06247711</v>
      </c>
      <c r="I8" s="230">
        <f>IF(ISERROR(J7*$L$3/12),0,J7*$L$3/12)</f>
        <v>51849121.760278337</v>
      </c>
      <c r="J8" s="231">
        <f>IF(ISERROR(J7*(1-$B$3)^(1/12)*F8/F7),0,J7*(1-$B$3)^(1/12)*F8/F7)</f>
        <v>28897685065.887524</v>
      </c>
      <c r="K8" s="321"/>
    </row>
    <row r="9" spans="2:12" x14ac:dyDescent="0.2">
      <c r="B9" s="228">
        <v>3</v>
      </c>
      <c r="C9" s="320">
        <v>43435</v>
      </c>
      <c r="D9" s="154">
        <v>231986802.81</v>
      </c>
      <c r="E9" s="154">
        <v>50948529.950000003</v>
      </c>
      <c r="F9" s="154">
        <v>28879556979.049999</v>
      </c>
      <c r="G9" s="229"/>
      <c r="H9" s="230">
        <f t="shared" ref="H9:H72" si="0">IF(ISERROR(J8-J9),0,J8-J9)</f>
        <v>443064551.32542801</v>
      </c>
      <c r="I9" s="230">
        <f t="shared" ref="I9:I72" si="1">IF(ISERROR(J8*$L$3/12),0,J8*$L$3/12)</f>
        <v>51052576.949734628</v>
      </c>
      <c r="J9" s="231">
        <f t="shared" ref="J9:J72" si="2">IF(ISERROR(J8*(1-$B$3)^(1/12)*F9/F8),0,J8*(1-$B$3)^(1/12)*F9/F8)</f>
        <v>28454620514.562096</v>
      </c>
      <c r="K9" s="321"/>
    </row>
    <row r="10" spans="2:12" x14ac:dyDescent="0.2">
      <c r="B10" s="228">
        <v>4</v>
      </c>
      <c r="C10" s="320">
        <v>43466</v>
      </c>
      <c r="D10" s="154">
        <v>230882529.33000001</v>
      </c>
      <c r="E10" s="154">
        <v>50521057.030000001</v>
      </c>
      <c r="F10" s="154">
        <v>28647570167.73</v>
      </c>
      <c r="G10" s="229"/>
      <c r="H10" s="230">
        <f t="shared" si="0"/>
        <v>437003221.95497513</v>
      </c>
      <c r="I10" s="230">
        <f t="shared" si="1"/>
        <v>50269829.575726368</v>
      </c>
      <c r="J10" s="231">
        <f t="shared" si="2"/>
        <v>28017617292.607121</v>
      </c>
      <c r="K10" s="321"/>
    </row>
    <row r="11" spans="2:12" x14ac:dyDescent="0.2">
      <c r="B11" s="228">
        <v>5</v>
      </c>
      <c r="C11" s="320">
        <v>43497</v>
      </c>
      <c r="D11" s="154">
        <v>229990245.91999999</v>
      </c>
      <c r="E11" s="154">
        <v>50092581.920000002</v>
      </c>
      <c r="F11" s="154">
        <v>28416687641.720001</v>
      </c>
      <c r="H11" s="230">
        <f t="shared" si="0"/>
        <v>431028834.61333466</v>
      </c>
      <c r="I11" s="230">
        <f t="shared" si="1"/>
        <v>49497790.550272584</v>
      </c>
      <c r="J11" s="231">
        <f t="shared" si="2"/>
        <v>27586588457.993786</v>
      </c>
      <c r="K11" s="321"/>
    </row>
    <row r="12" spans="2:12" x14ac:dyDescent="0.2">
      <c r="B12" s="228">
        <v>6</v>
      </c>
      <c r="C12" s="320">
        <v>43525</v>
      </c>
      <c r="D12" s="154">
        <v>229459801.72999999</v>
      </c>
      <c r="E12" s="154">
        <v>49700255.380000003</v>
      </c>
      <c r="F12" s="154">
        <v>28186697399.849998</v>
      </c>
      <c r="H12" s="230">
        <f t="shared" si="0"/>
        <v>425331056.49170685</v>
      </c>
      <c r="I12" s="230">
        <f t="shared" si="1"/>
        <v>48736306.275789022</v>
      </c>
      <c r="J12" s="231">
        <f t="shared" si="2"/>
        <v>27161257401.502079</v>
      </c>
    </row>
    <row r="13" spans="2:12" x14ac:dyDescent="0.2">
      <c r="B13" s="228">
        <v>7</v>
      </c>
      <c r="C13" s="320">
        <v>43556</v>
      </c>
      <c r="D13" s="154">
        <v>228583364.03999999</v>
      </c>
      <c r="E13" s="154">
        <v>49276449.130000003</v>
      </c>
      <c r="F13" s="154">
        <v>27957237592.330002</v>
      </c>
      <c r="H13" s="230">
        <f t="shared" si="0"/>
        <v>420046383.52233124</v>
      </c>
      <c r="I13" s="230">
        <f t="shared" si="1"/>
        <v>47984888.075987011</v>
      </c>
      <c r="J13" s="231">
        <f t="shared" si="2"/>
        <v>26741211017.979748</v>
      </c>
    </row>
    <row r="14" spans="2:12" x14ac:dyDescent="0.2">
      <c r="B14" s="228">
        <v>8</v>
      </c>
      <c r="C14" s="320">
        <v>43586</v>
      </c>
      <c r="D14" s="154">
        <v>227819647.47</v>
      </c>
      <c r="E14" s="154">
        <v>48860894.399999999</v>
      </c>
      <c r="F14" s="154">
        <v>27728654234.029999</v>
      </c>
      <c r="H14" s="230">
        <f t="shared" si="0"/>
        <v>414491791.25734711</v>
      </c>
      <c r="I14" s="230">
        <f t="shared" si="1"/>
        <v>47242806.131764226</v>
      </c>
      <c r="J14" s="231">
        <f t="shared" si="2"/>
        <v>26326719226.722401</v>
      </c>
    </row>
    <row r="15" spans="2:12" x14ac:dyDescent="0.2">
      <c r="B15" s="228">
        <v>9</v>
      </c>
      <c r="C15" s="320">
        <v>43617</v>
      </c>
      <c r="D15" s="154">
        <v>227103757.25</v>
      </c>
      <c r="E15" s="154">
        <v>48470116.729999997</v>
      </c>
      <c r="F15" s="154">
        <v>27500834582.360001</v>
      </c>
      <c r="H15" s="230">
        <f t="shared" si="0"/>
        <v>409108725.10258865</v>
      </c>
      <c r="I15" s="230">
        <f t="shared" si="1"/>
        <v>46510537.300542913</v>
      </c>
      <c r="J15" s="231">
        <f t="shared" si="2"/>
        <v>25917610501.619812</v>
      </c>
    </row>
    <row r="16" spans="2:12" x14ac:dyDescent="0.2">
      <c r="B16" s="228">
        <v>10</v>
      </c>
      <c r="C16" s="320">
        <v>43647</v>
      </c>
      <c r="D16" s="154">
        <v>226009328.68000001</v>
      </c>
      <c r="E16" s="154">
        <v>48055157.82</v>
      </c>
      <c r="F16" s="154">
        <v>27273730824.939999</v>
      </c>
      <c r="H16" s="230">
        <f t="shared" si="0"/>
        <v>403832599.85158539</v>
      </c>
      <c r="I16" s="230">
        <f t="shared" si="1"/>
        <v>45787778.552861668</v>
      </c>
      <c r="J16" s="231">
        <f t="shared" si="2"/>
        <v>25513777901.768227</v>
      </c>
    </row>
    <row r="17" spans="2:10" x14ac:dyDescent="0.2">
      <c r="B17" s="228">
        <v>11</v>
      </c>
      <c r="C17" s="320">
        <v>43678</v>
      </c>
      <c r="D17" s="154">
        <v>224967440.03</v>
      </c>
      <c r="E17" s="154">
        <v>47638426.380000003</v>
      </c>
      <c r="F17" s="154">
        <v>27047721493.82</v>
      </c>
      <c r="H17" s="230">
        <f t="shared" si="0"/>
        <v>398265542.21308899</v>
      </c>
      <c r="I17" s="230">
        <f t="shared" si="1"/>
        <v>45074340.959790535</v>
      </c>
      <c r="J17" s="231">
        <f t="shared" si="2"/>
        <v>25115512359.555138</v>
      </c>
    </row>
    <row r="18" spans="2:10" x14ac:dyDescent="0.2">
      <c r="B18" s="228">
        <v>12</v>
      </c>
      <c r="C18" s="320">
        <v>43709</v>
      </c>
      <c r="D18" s="154">
        <v>224268895.03</v>
      </c>
      <c r="E18" s="154">
        <v>47256000.469999999</v>
      </c>
      <c r="F18" s="154">
        <v>26822754053.439999</v>
      </c>
      <c r="H18" s="230">
        <f t="shared" si="0"/>
        <v>392814608.74453735</v>
      </c>
      <c r="I18" s="230">
        <f t="shared" si="1"/>
        <v>44370738.501880743</v>
      </c>
      <c r="J18" s="231">
        <f t="shared" si="2"/>
        <v>24722697750.8106</v>
      </c>
    </row>
    <row r="19" spans="2:10" x14ac:dyDescent="0.2">
      <c r="B19" s="228">
        <v>13</v>
      </c>
      <c r="C19" s="320">
        <v>43739</v>
      </c>
      <c r="D19" s="154">
        <v>223191529.75999999</v>
      </c>
      <c r="E19" s="154">
        <v>46844963.469999999</v>
      </c>
      <c r="F19" s="154">
        <v>26598485157.490002</v>
      </c>
      <c r="H19" s="230">
        <f t="shared" si="0"/>
        <v>387743680.22299576</v>
      </c>
      <c r="I19" s="230">
        <f t="shared" si="1"/>
        <v>43676766.02643206</v>
      </c>
      <c r="J19" s="231">
        <f t="shared" si="2"/>
        <v>24334954070.587605</v>
      </c>
    </row>
    <row r="20" spans="2:10" x14ac:dyDescent="0.2">
      <c r="B20" s="228">
        <v>14</v>
      </c>
      <c r="C20" s="320">
        <v>43770</v>
      </c>
      <c r="D20" s="154">
        <v>222316169.84999999</v>
      </c>
      <c r="E20" s="154">
        <v>46441370.340000004</v>
      </c>
      <c r="F20" s="154">
        <v>26375293625.470001</v>
      </c>
      <c r="H20" s="230">
        <f t="shared" si="0"/>
        <v>382386919.51813507</v>
      </c>
      <c r="I20" s="230">
        <f t="shared" si="1"/>
        <v>42991752.191371433</v>
      </c>
      <c r="J20" s="231">
        <f t="shared" si="2"/>
        <v>23952567151.069469</v>
      </c>
    </row>
    <row r="21" spans="2:10" x14ac:dyDescent="0.2">
      <c r="B21" s="228">
        <v>15</v>
      </c>
      <c r="C21" s="320">
        <v>43800</v>
      </c>
      <c r="D21" s="154">
        <v>221438091.41999999</v>
      </c>
      <c r="E21" s="154">
        <v>46061206.939999998</v>
      </c>
      <c r="F21" s="154">
        <v>26152977452.18</v>
      </c>
      <c r="H21" s="230">
        <f t="shared" si="0"/>
        <v>377277447.87707901</v>
      </c>
      <c r="I21" s="230">
        <f t="shared" si="1"/>
        <v>42316201.966889396</v>
      </c>
      <c r="J21" s="231">
        <f t="shared" si="2"/>
        <v>23575289703.19239</v>
      </c>
    </row>
    <row r="22" spans="2:10" x14ac:dyDescent="0.2">
      <c r="B22" s="228">
        <v>16</v>
      </c>
      <c r="C22" s="320">
        <v>43831</v>
      </c>
      <c r="D22" s="154">
        <v>220393617.00999999</v>
      </c>
      <c r="E22" s="154">
        <v>45659689.43</v>
      </c>
      <c r="F22" s="154">
        <v>25931539363.669998</v>
      </c>
      <c r="H22" s="230">
        <f t="shared" si="0"/>
        <v>372225972.87924576</v>
      </c>
      <c r="I22" s="230">
        <f t="shared" si="1"/>
        <v>41649678.475639887</v>
      </c>
      <c r="J22" s="231">
        <f t="shared" si="2"/>
        <v>23203063730.313145</v>
      </c>
    </row>
    <row r="23" spans="2:10" x14ac:dyDescent="0.2">
      <c r="B23" s="228">
        <v>17</v>
      </c>
      <c r="C23" s="320">
        <v>43862</v>
      </c>
      <c r="D23" s="154">
        <v>219470901.25</v>
      </c>
      <c r="E23" s="154">
        <v>45255645.82</v>
      </c>
      <c r="F23" s="154">
        <v>25711145743.790001</v>
      </c>
      <c r="H23" s="230">
        <f t="shared" si="0"/>
        <v>367086552.95934296</v>
      </c>
      <c r="I23" s="230">
        <f t="shared" si="1"/>
        <v>40992079.256886557</v>
      </c>
      <c r="J23" s="231">
        <f t="shared" si="2"/>
        <v>22835977177.353802</v>
      </c>
    </row>
    <row r="24" spans="2:10" x14ac:dyDescent="0.2">
      <c r="B24" s="228">
        <v>18</v>
      </c>
      <c r="C24" s="320">
        <v>43891</v>
      </c>
      <c r="D24" s="154">
        <v>218964182.55000001</v>
      </c>
      <c r="E24" s="154">
        <v>44883363.850000001</v>
      </c>
      <c r="F24" s="154">
        <v>25491674846.23</v>
      </c>
      <c r="H24" s="230">
        <f t="shared" si="0"/>
        <v>362116922.089077</v>
      </c>
      <c r="I24" s="230">
        <f t="shared" si="1"/>
        <v>40343559.679991715</v>
      </c>
      <c r="J24" s="231">
        <f t="shared" si="2"/>
        <v>22473860255.264725</v>
      </c>
    </row>
    <row r="25" spans="2:10" x14ac:dyDescent="0.2">
      <c r="B25" s="228">
        <v>19</v>
      </c>
      <c r="C25" s="320">
        <v>43922</v>
      </c>
      <c r="D25" s="154">
        <v>218073588.37</v>
      </c>
      <c r="E25" s="154">
        <v>44485000.460000001</v>
      </c>
      <c r="F25" s="154">
        <v>25272710662.740002</v>
      </c>
      <c r="H25" s="230">
        <f t="shared" si="0"/>
        <v>357570727.46857834</v>
      </c>
      <c r="I25" s="230">
        <f t="shared" si="1"/>
        <v>39703819.784301013</v>
      </c>
      <c r="J25" s="231">
        <f t="shared" si="2"/>
        <v>22116289527.796146</v>
      </c>
    </row>
    <row r="26" spans="2:10" x14ac:dyDescent="0.2">
      <c r="B26" s="228">
        <v>20</v>
      </c>
      <c r="C26" s="320">
        <v>43952</v>
      </c>
      <c r="D26" s="154">
        <v>217263020.97999999</v>
      </c>
      <c r="E26" s="154">
        <v>44092585.710000001</v>
      </c>
      <c r="F26" s="154">
        <v>25054637073.93</v>
      </c>
      <c r="H26" s="230">
        <f t="shared" si="0"/>
        <v>352741747.35870361</v>
      </c>
      <c r="I26" s="230">
        <f t="shared" si="1"/>
        <v>39072111.499106526</v>
      </c>
      <c r="J26" s="231">
        <f t="shared" si="2"/>
        <v>21763547780.437443</v>
      </c>
    </row>
    <row r="27" spans="2:10" x14ac:dyDescent="0.2">
      <c r="B27" s="228">
        <v>21</v>
      </c>
      <c r="C27" s="320">
        <v>43983</v>
      </c>
      <c r="D27" s="154">
        <v>216565769.91999999</v>
      </c>
      <c r="E27" s="154">
        <v>43721713.109999999</v>
      </c>
      <c r="F27" s="154">
        <v>24837374051.110001</v>
      </c>
      <c r="H27" s="230">
        <f t="shared" si="0"/>
        <v>348039302.63479233</v>
      </c>
      <c r="I27" s="230">
        <f t="shared" si="1"/>
        <v>38448934.412106149</v>
      </c>
      <c r="J27" s="231">
        <f t="shared" si="2"/>
        <v>21415508477.80265</v>
      </c>
    </row>
    <row r="28" spans="2:10" x14ac:dyDescent="0.2">
      <c r="B28" s="228">
        <v>22</v>
      </c>
      <c r="C28" s="320">
        <v>44013</v>
      </c>
      <c r="D28" s="154">
        <v>215413562.58000001</v>
      </c>
      <c r="E28" s="154">
        <v>43331938.93</v>
      </c>
      <c r="F28" s="154">
        <v>24620808281.740002</v>
      </c>
      <c r="H28" s="230">
        <f t="shared" si="0"/>
        <v>343489212.98429108</v>
      </c>
      <c r="I28" s="230">
        <f t="shared" si="1"/>
        <v>37834064.977451347</v>
      </c>
      <c r="J28" s="231">
        <f t="shared" si="2"/>
        <v>21072019264.818359</v>
      </c>
    </row>
    <row r="29" spans="2:10" x14ac:dyDescent="0.2">
      <c r="B29" s="228">
        <v>23</v>
      </c>
      <c r="C29" s="320">
        <v>44044</v>
      </c>
      <c r="D29" s="154">
        <v>214394821.94</v>
      </c>
      <c r="E29" s="154">
        <v>42939478.670000002</v>
      </c>
      <c r="F29" s="154">
        <v>24405394717.5</v>
      </c>
      <c r="H29" s="230">
        <f t="shared" si="0"/>
        <v>338605249.91335297</v>
      </c>
      <c r="I29" s="230">
        <f t="shared" si="1"/>
        <v>37227234.034512438</v>
      </c>
      <c r="J29" s="231">
        <f t="shared" si="2"/>
        <v>20733414014.905006</v>
      </c>
    </row>
    <row r="30" spans="2:10" x14ac:dyDescent="0.2">
      <c r="B30" s="228">
        <v>24</v>
      </c>
      <c r="C30" s="320">
        <v>44075</v>
      </c>
      <c r="D30" s="154">
        <v>213695621.91</v>
      </c>
      <c r="E30" s="154">
        <v>42576773.520000003</v>
      </c>
      <c r="F30" s="154">
        <v>24190999890.740002</v>
      </c>
      <c r="H30" s="230">
        <f t="shared" si="0"/>
        <v>333894463.68321991</v>
      </c>
      <c r="I30" s="230">
        <f t="shared" si="1"/>
        <v>36629031.426332176</v>
      </c>
      <c r="J30" s="231">
        <f t="shared" si="2"/>
        <v>20399519551.221786</v>
      </c>
    </row>
    <row r="31" spans="2:10" x14ac:dyDescent="0.2">
      <c r="B31" s="228">
        <v>25</v>
      </c>
      <c r="C31" s="320">
        <v>44105</v>
      </c>
      <c r="D31" s="154">
        <v>212677796.56999999</v>
      </c>
      <c r="E31" s="154">
        <v>42191598.899999999</v>
      </c>
      <c r="F31" s="154">
        <v>23977304267.68</v>
      </c>
      <c r="H31" s="230">
        <f t="shared" si="0"/>
        <v>329508592.62133408</v>
      </c>
      <c r="I31" s="230">
        <f t="shared" si="1"/>
        <v>36039151.207158491</v>
      </c>
      <c r="J31" s="231">
        <f t="shared" si="2"/>
        <v>20070010958.600452</v>
      </c>
    </row>
    <row r="32" spans="2:10" x14ac:dyDescent="0.2">
      <c r="B32" s="228">
        <v>26</v>
      </c>
      <c r="C32" s="320">
        <v>44136</v>
      </c>
      <c r="D32" s="154">
        <v>211801051.16999999</v>
      </c>
      <c r="E32" s="154">
        <v>41811168.189999998</v>
      </c>
      <c r="F32" s="154">
        <v>23764626473.099998</v>
      </c>
      <c r="H32" s="230">
        <f t="shared" si="0"/>
        <v>324908877.06321716</v>
      </c>
      <c r="I32" s="230">
        <f t="shared" si="1"/>
        <v>35457019.360194132</v>
      </c>
      <c r="J32" s="231">
        <f t="shared" si="2"/>
        <v>19745102081.537235</v>
      </c>
    </row>
    <row r="33" spans="2:10" x14ac:dyDescent="0.2">
      <c r="B33" s="228">
        <v>27</v>
      </c>
      <c r="C33" s="320">
        <v>44166</v>
      </c>
      <c r="D33" s="154">
        <v>210949121.55000001</v>
      </c>
      <c r="E33" s="154">
        <v>41450502.329999998</v>
      </c>
      <c r="F33" s="154">
        <v>23552825415.950001</v>
      </c>
      <c r="H33" s="230">
        <f t="shared" si="0"/>
        <v>320481731.63477325</v>
      </c>
      <c r="I33" s="230">
        <f t="shared" si="1"/>
        <v>34883013.677382447</v>
      </c>
      <c r="J33" s="231">
        <f t="shared" si="2"/>
        <v>19424620349.902462</v>
      </c>
    </row>
    <row r="34" spans="2:10" x14ac:dyDescent="0.2">
      <c r="B34" s="228">
        <v>28</v>
      </c>
      <c r="C34" s="320">
        <v>44197</v>
      </c>
      <c r="D34" s="154">
        <v>209866579.28</v>
      </c>
      <c r="E34" s="154">
        <v>41074321.770000003</v>
      </c>
      <c r="F34" s="154">
        <v>23341876294.849998</v>
      </c>
      <c r="H34" s="230">
        <f t="shared" si="0"/>
        <v>316127895.04477692</v>
      </c>
      <c r="I34" s="230">
        <f t="shared" si="1"/>
        <v>34316829.284827687</v>
      </c>
      <c r="J34" s="231">
        <f t="shared" si="2"/>
        <v>19108492454.857685</v>
      </c>
    </row>
    <row r="35" spans="2:10" x14ac:dyDescent="0.2">
      <c r="B35" s="228">
        <v>29</v>
      </c>
      <c r="C35" s="320">
        <v>44228</v>
      </c>
      <c r="D35" s="154">
        <v>208961494.27000001</v>
      </c>
      <c r="E35" s="154">
        <v>40694236.82</v>
      </c>
      <c r="F35" s="154">
        <v>23132009710.029999</v>
      </c>
      <c r="H35" s="230">
        <f t="shared" si="0"/>
        <v>311638649.79801941</v>
      </c>
      <c r="I35" s="230">
        <f t="shared" si="1"/>
        <v>33758336.670248576</v>
      </c>
      <c r="J35" s="231">
        <f t="shared" si="2"/>
        <v>18796853805.059666</v>
      </c>
    </row>
    <row r="36" spans="2:10" x14ac:dyDescent="0.2">
      <c r="B36" s="228">
        <v>30</v>
      </c>
      <c r="C36" s="320">
        <v>44256</v>
      </c>
      <c r="D36" s="154">
        <v>208336158</v>
      </c>
      <c r="E36" s="154">
        <v>40341258.380000003</v>
      </c>
      <c r="F36" s="154">
        <v>22923048219.790001</v>
      </c>
      <c r="H36" s="230">
        <f t="shared" si="0"/>
        <v>307348085.08349991</v>
      </c>
      <c r="I36" s="230">
        <f t="shared" si="1"/>
        <v>33207775.055605412</v>
      </c>
      <c r="J36" s="231">
        <f t="shared" si="2"/>
        <v>18489505719.976166</v>
      </c>
    </row>
    <row r="37" spans="2:10" x14ac:dyDescent="0.2">
      <c r="B37" s="228">
        <v>31</v>
      </c>
      <c r="C37" s="320">
        <v>44287</v>
      </c>
      <c r="D37" s="154">
        <v>207408254.08000001</v>
      </c>
      <c r="E37" s="154">
        <v>39969140.380000003</v>
      </c>
      <c r="F37" s="154">
        <v>22714712062.720001</v>
      </c>
      <c r="H37" s="230">
        <f t="shared" si="0"/>
        <v>303333270.40847015</v>
      </c>
      <c r="I37" s="230">
        <f t="shared" si="1"/>
        <v>32664793.438624561</v>
      </c>
      <c r="J37" s="231">
        <f t="shared" si="2"/>
        <v>18186172449.567696</v>
      </c>
    </row>
    <row r="38" spans="2:10" x14ac:dyDescent="0.2">
      <c r="B38" s="228">
        <v>32</v>
      </c>
      <c r="C38" s="320">
        <v>44317</v>
      </c>
      <c r="D38" s="154">
        <v>206633400.33000001</v>
      </c>
      <c r="E38" s="154">
        <v>39600118.979999997</v>
      </c>
      <c r="F38" s="154">
        <v>22507303807.290001</v>
      </c>
      <c r="H38" s="230">
        <f t="shared" si="0"/>
        <v>299124229.16801071</v>
      </c>
      <c r="I38" s="230">
        <f t="shared" si="1"/>
        <v>32128904.660902929</v>
      </c>
      <c r="J38" s="231">
        <f t="shared" si="2"/>
        <v>17887048220.399685</v>
      </c>
    </row>
    <row r="39" spans="2:10" x14ac:dyDescent="0.2">
      <c r="B39" s="228">
        <v>33</v>
      </c>
      <c r="C39" s="320">
        <v>44348</v>
      </c>
      <c r="D39" s="154">
        <v>205925826.72</v>
      </c>
      <c r="E39" s="154">
        <v>39248653.539999999</v>
      </c>
      <c r="F39" s="154">
        <v>22300670402.400002</v>
      </c>
      <c r="H39" s="230">
        <f t="shared" si="0"/>
        <v>295086989.7490654</v>
      </c>
      <c r="I39" s="230">
        <f t="shared" si="1"/>
        <v>31600451.856039446</v>
      </c>
      <c r="J39" s="231">
        <f t="shared" si="2"/>
        <v>17591961230.65062</v>
      </c>
    </row>
    <row r="40" spans="2:10" x14ac:dyDescent="0.2">
      <c r="B40" s="228">
        <v>34</v>
      </c>
      <c r="C40" s="320">
        <v>44378</v>
      </c>
      <c r="D40" s="154">
        <v>204828799.49000001</v>
      </c>
      <c r="E40" s="154">
        <v>38884578.210000001</v>
      </c>
      <c r="F40" s="154">
        <v>22094744573.77</v>
      </c>
      <c r="H40" s="230">
        <f t="shared" si="0"/>
        <v>291150255.40827179</v>
      </c>
      <c r="I40" s="230">
        <f t="shared" si="1"/>
        <v>31079131.507482763</v>
      </c>
      <c r="J40" s="231">
        <f t="shared" si="2"/>
        <v>17300810975.242348</v>
      </c>
    </row>
    <row r="41" spans="2:10" x14ac:dyDescent="0.2">
      <c r="B41" s="228">
        <v>35</v>
      </c>
      <c r="C41" s="320">
        <v>44409</v>
      </c>
      <c r="D41" s="154">
        <v>203867864.05000001</v>
      </c>
      <c r="E41" s="154">
        <v>38515934.450000003</v>
      </c>
      <c r="F41" s="154">
        <v>21889915777.490002</v>
      </c>
      <c r="H41" s="230">
        <f t="shared" si="0"/>
        <v>286956958.7128067</v>
      </c>
      <c r="I41" s="230">
        <f t="shared" si="1"/>
        <v>30564766.05626148</v>
      </c>
      <c r="J41" s="231">
        <f t="shared" si="2"/>
        <v>17013854016.529541</v>
      </c>
    </row>
    <row r="42" spans="2:10" x14ac:dyDescent="0.2">
      <c r="B42" s="228">
        <v>36</v>
      </c>
      <c r="C42" s="320">
        <v>44440</v>
      </c>
      <c r="D42" s="154">
        <v>203160258.63</v>
      </c>
      <c r="E42" s="154">
        <v>38172152.920000002</v>
      </c>
      <c r="F42" s="154">
        <v>21686047915.009998</v>
      </c>
      <c r="H42" s="230">
        <f t="shared" si="0"/>
        <v>282921012.66345978</v>
      </c>
      <c r="I42" s="230">
        <f t="shared" si="1"/>
        <v>30057808.762535524</v>
      </c>
      <c r="J42" s="231">
        <f t="shared" si="2"/>
        <v>16730933003.866081</v>
      </c>
    </row>
    <row r="43" spans="2:10" x14ac:dyDescent="0.2">
      <c r="B43" s="228">
        <v>37</v>
      </c>
      <c r="C43" s="320">
        <v>44470</v>
      </c>
      <c r="D43" s="154">
        <v>202112715.30000001</v>
      </c>
      <c r="E43" s="154">
        <v>37812724.060000002</v>
      </c>
      <c r="F43" s="154">
        <v>21482887652.48</v>
      </c>
      <c r="H43" s="230">
        <f t="shared" si="0"/>
        <v>279128504.78121948</v>
      </c>
      <c r="I43" s="230">
        <f t="shared" si="1"/>
        <v>29557981.64016341</v>
      </c>
      <c r="J43" s="231">
        <f t="shared" si="2"/>
        <v>16451804499.084862</v>
      </c>
    </row>
    <row r="44" spans="2:10" x14ac:dyDescent="0.2">
      <c r="B44" s="228">
        <v>38</v>
      </c>
      <c r="C44" s="320">
        <v>44501</v>
      </c>
      <c r="D44" s="154">
        <v>201258688.13</v>
      </c>
      <c r="E44" s="154">
        <v>37455461.509999998</v>
      </c>
      <c r="F44" s="154">
        <v>21280774943.259998</v>
      </c>
      <c r="H44" s="230">
        <f t="shared" si="0"/>
        <v>275122164.17743874</v>
      </c>
      <c r="I44" s="230">
        <f t="shared" si="1"/>
        <v>29064854.615049925</v>
      </c>
      <c r="J44" s="231">
        <f t="shared" si="2"/>
        <v>16176682334.907423</v>
      </c>
    </row>
    <row r="45" spans="2:10" x14ac:dyDescent="0.2">
      <c r="B45" s="228">
        <v>39</v>
      </c>
      <c r="C45" s="320">
        <v>44531</v>
      </c>
      <c r="D45" s="154">
        <v>200478505.66999999</v>
      </c>
      <c r="E45" s="154">
        <v>37113889.5</v>
      </c>
      <c r="F45" s="154">
        <v>21079516251.150002</v>
      </c>
      <c r="H45" s="230">
        <f t="shared" si="0"/>
        <v>271311682.61542702</v>
      </c>
      <c r="I45" s="230">
        <f t="shared" si="1"/>
        <v>28578805.458336446</v>
      </c>
      <c r="J45" s="231">
        <f t="shared" si="2"/>
        <v>15905370652.291996</v>
      </c>
    </row>
    <row r="46" spans="2:10" x14ac:dyDescent="0.2">
      <c r="B46" s="228">
        <v>40</v>
      </c>
      <c r="C46" s="320">
        <v>44562</v>
      </c>
      <c r="D46" s="154">
        <v>199598191.56999999</v>
      </c>
      <c r="E46" s="154">
        <v>36762749.710000001</v>
      </c>
      <c r="F46" s="154">
        <v>20879037749.93</v>
      </c>
      <c r="H46" s="230">
        <f t="shared" si="0"/>
        <v>267602526.73023224</v>
      </c>
      <c r="I46" s="230">
        <f t="shared" si="1"/>
        <v>28099488.152382527</v>
      </c>
      <c r="J46" s="231">
        <f t="shared" si="2"/>
        <v>15637768125.561764</v>
      </c>
    </row>
    <row r="47" spans="2:10" x14ac:dyDescent="0.2">
      <c r="B47" s="228">
        <v>41</v>
      </c>
      <c r="C47" s="320">
        <v>44593</v>
      </c>
      <c r="D47" s="154">
        <v>198756533.19</v>
      </c>
      <c r="E47" s="154">
        <v>36405966.399999999</v>
      </c>
      <c r="F47" s="154">
        <v>20679439556.52</v>
      </c>
      <c r="H47" s="230">
        <f t="shared" si="0"/>
        <v>263863239.97232437</v>
      </c>
      <c r="I47" s="230">
        <f t="shared" si="1"/>
        <v>27626723.688492447</v>
      </c>
      <c r="J47" s="231">
        <f t="shared" si="2"/>
        <v>15373904885.589439</v>
      </c>
    </row>
    <row r="48" spans="2:10" x14ac:dyDescent="0.2">
      <c r="B48" s="228">
        <v>42</v>
      </c>
      <c r="C48" s="320">
        <v>44621</v>
      </c>
      <c r="D48" s="154">
        <v>198137677.56</v>
      </c>
      <c r="E48" s="154">
        <v>36071234.189999998</v>
      </c>
      <c r="F48" s="154">
        <v>20480683027.549999</v>
      </c>
      <c r="H48" s="230">
        <f t="shared" si="0"/>
        <v>260197935.03132439</v>
      </c>
      <c r="I48" s="230">
        <f t="shared" si="1"/>
        <v>27160565.297874674</v>
      </c>
      <c r="J48" s="231">
        <f t="shared" si="2"/>
        <v>15113706950.558115</v>
      </c>
    </row>
    <row r="49" spans="2:10" x14ac:dyDescent="0.2">
      <c r="B49" s="228">
        <v>43</v>
      </c>
      <c r="C49" s="320">
        <v>44652</v>
      </c>
      <c r="D49" s="154">
        <v>197239773.47</v>
      </c>
      <c r="E49" s="154">
        <v>35723496.18</v>
      </c>
      <c r="F49" s="154">
        <v>20282545350.439999</v>
      </c>
      <c r="H49" s="230">
        <f t="shared" si="0"/>
        <v>256740170.32045937</v>
      </c>
      <c r="I49" s="230">
        <f t="shared" si="1"/>
        <v>26700882.279319335</v>
      </c>
      <c r="J49" s="231">
        <f t="shared" si="2"/>
        <v>14856966780.237656</v>
      </c>
    </row>
    <row r="50" spans="2:10" x14ac:dyDescent="0.2">
      <c r="B50" s="228">
        <v>44</v>
      </c>
      <c r="C50" s="320">
        <v>44682</v>
      </c>
      <c r="D50" s="154">
        <v>196512276.52000001</v>
      </c>
      <c r="E50" s="154">
        <v>35376481.68</v>
      </c>
      <c r="F50" s="154">
        <v>20085305576.259998</v>
      </c>
      <c r="H50" s="230">
        <f t="shared" si="0"/>
        <v>253119735.76470947</v>
      </c>
      <c r="I50" s="230">
        <f t="shared" si="1"/>
        <v>26247307.978419859</v>
      </c>
      <c r="J50" s="231">
        <f t="shared" si="2"/>
        <v>14603847044.472946</v>
      </c>
    </row>
    <row r="51" spans="2:10" x14ac:dyDescent="0.2">
      <c r="B51" s="228">
        <v>45</v>
      </c>
      <c r="C51" s="320">
        <v>44713</v>
      </c>
      <c r="D51" s="154">
        <v>195781158.05000001</v>
      </c>
      <c r="E51" s="154">
        <v>35043067.740000002</v>
      </c>
      <c r="F51" s="154">
        <v>19888793297.439999</v>
      </c>
      <c r="H51" s="230">
        <f t="shared" si="0"/>
        <v>249666578.29409218</v>
      </c>
      <c r="I51" s="230">
        <f t="shared" si="1"/>
        <v>25800129.778568875</v>
      </c>
      <c r="J51" s="231">
        <f t="shared" si="2"/>
        <v>14354180466.178854</v>
      </c>
    </row>
    <row r="52" spans="2:10" x14ac:dyDescent="0.2">
      <c r="B52" s="228">
        <v>46</v>
      </c>
      <c r="C52" s="320">
        <v>44743</v>
      </c>
      <c r="D52" s="154">
        <v>194608847.69</v>
      </c>
      <c r="E52" s="154">
        <v>34702227.659999996</v>
      </c>
      <c r="F52" s="154">
        <v>19693012134.130001</v>
      </c>
      <c r="H52" s="230">
        <f t="shared" si="0"/>
        <v>246251900.75186348</v>
      </c>
      <c r="I52" s="230">
        <f t="shared" si="1"/>
        <v>25359052.156915978</v>
      </c>
      <c r="J52" s="231">
        <f t="shared" si="2"/>
        <v>14107928565.426991</v>
      </c>
    </row>
    <row r="53" spans="2:10" x14ac:dyDescent="0.2">
      <c r="B53" s="228">
        <v>47</v>
      </c>
      <c r="C53" s="320">
        <v>44774</v>
      </c>
      <c r="D53" s="154">
        <v>193473896.69999999</v>
      </c>
      <c r="E53" s="154">
        <v>34355995.82</v>
      </c>
      <c r="F53" s="154">
        <v>19498403295.380001</v>
      </c>
      <c r="H53" s="230">
        <f t="shared" si="0"/>
        <v>242564162.22336197</v>
      </c>
      <c r="I53" s="230">
        <f t="shared" si="1"/>
        <v>24924007.132254351</v>
      </c>
      <c r="J53" s="231">
        <f t="shared" si="2"/>
        <v>13865364403.203629</v>
      </c>
    </row>
    <row r="54" spans="2:10" x14ac:dyDescent="0.2">
      <c r="B54" s="228">
        <v>48</v>
      </c>
      <c r="C54" s="320">
        <v>44805</v>
      </c>
      <c r="D54" s="154">
        <v>192707781.28999999</v>
      </c>
      <c r="E54" s="154">
        <v>34030061.490000002</v>
      </c>
      <c r="F54" s="154">
        <v>19304929395.259998</v>
      </c>
      <c r="H54" s="230">
        <f t="shared" si="0"/>
        <v>238950003.6673851</v>
      </c>
      <c r="I54" s="230">
        <f t="shared" si="1"/>
        <v>24495477.11232641</v>
      </c>
      <c r="J54" s="231">
        <f t="shared" si="2"/>
        <v>13626414399.536243</v>
      </c>
    </row>
    <row r="55" spans="2:10" x14ac:dyDescent="0.2">
      <c r="B55" s="228">
        <v>49</v>
      </c>
      <c r="C55" s="320">
        <v>44835</v>
      </c>
      <c r="D55" s="154">
        <v>191516465.41999999</v>
      </c>
      <c r="E55" s="154">
        <v>33694061.509999998</v>
      </c>
      <c r="F55" s="154">
        <v>19112221613.98</v>
      </c>
      <c r="H55" s="230">
        <f t="shared" si="0"/>
        <v>235640319.90604401</v>
      </c>
      <c r="I55" s="230">
        <f t="shared" si="1"/>
        <v>24073332.105847362</v>
      </c>
      <c r="J55" s="231">
        <f t="shared" si="2"/>
        <v>13390774079.630199</v>
      </c>
    </row>
    <row r="56" spans="2:10" x14ac:dyDescent="0.2">
      <c r="B56" s="228">
        <v>50</v>
      </c>
      <c r="C56" s="320">
        <v>44866</v>
      </c>
      <c r="D56" s="154">
        <v>190607740.91999999</v>
      </c>
      <c r="E56" s="154">
        <v>33358486</v>
      </c>
      <c r="F56" s="154">
        <v>18920705146.220001</v>
      </c>
      <c r="H56" s="230">
        <f t="shared" si="0"/>
        <v>232074741.56280327</v>
      </c>
      <c r="I56" s="230">
        <f t="shared" si="1"/>
        <v>23657034.207346689</v>
      </c>
      <c r="J56" s="231">
        <f t="shared" si="2"/>
        <v>13158699338.067396</v>
      </c>
    </row>
    <row r="57" spans="2:10" x14ac:dyDescent="0.2">
      <c r="B57" s="228">
        <v>51</v>
      </c>
      <c r="C57" s="320">
        <v>44896</v>
      </c>
      <c r="D57" s="154">
        <v>189698742.53999999</v>
      </c>
      <c r="E57" s="154">
        <v>33035300.449999999</v>
      </c>
      <c r="F57" s="154">
        <v>18730097408.389999</v>
      </c>
      <c r="H57" s="230">
        <f t="shared" si="0"/>
        <v>228750166.86401176</v>
      </c>
      <c r="I57" s="230">
        <f t="shared" si="1"/>
        <v>23247035.497252401</v>
      </c>
      <c r="J57" s="231">
        <f t="shared" si="2"/>
        <v>12929949171.203384</v>
      </c>
    </row>
    <row r="58" spans="2:10" x14ac:dyDescent="0.2">
      <c r="B58" s="228">
        <v>52</v>
      </c>
      <c r="C58" s="320">
        <v>44927</v>
      </c>
      <c r="D58" s="154">
        <v>188667941.96000001</v>
      </c>
      <c r="E58" s="154">
        <v>32707275.18</v>
      </c>
      <c r="F58" s="154">
        <v>18540398662.200001</v>
      </c>
      <c r="H58" s="230">
        <f t="shared" si="0"/>
        <v>225466489.986269</v>
      </c>
      <c r="I58" s="230">
        <f t="shared" si="1"/>
        <v>22842910.202459309</v>
      </c>
      <c r="J58" s="231">
        <f t="shared" si="2"/>
        <v>12704482681.217115</v>
      </c>
    </row>
    <row r="59" spans="2:10" x14ac:dyDescent="0.2">
      <c r="B59" s="228">
        <v>53</v>
      </c>
      <c r="C59" s="320">
        <v>44958</v>
      </c>
      <c r="D59" s="154">
        <v>187679666.56</v>
      </c>
      <c r="E59" s="154">
        <v>32373284.420000002</v>
      </c>
      <c r="F59" s="154">
        <v>18351730720.209999</v>
      </c>
      <c r="H59" s="230">
        <f t="shared" si="0"/>
        <v>222140581.10702896</v>
      </c>
      <c r="I59" s="230">
        <f t="shared" si="1"/>
        <v>22444586.070150238</v>
      </c>
      <c r="J59" s="231">
        <f t="shared" si="2"/>
        <v>12482342100.110086</v>
      </c>
    </row>
    <row r="60" spans="2:10" x14ac:dyDescent="0.2">
      <c r="B60" s="228">
        <v>54</v>
      </c>
      <c r="C60" s="320">
        <v>44986</v>
      </c>
      <c r="D60" s="154">
        <v>187006133.59999999</v>
      </c>
      <c r="E60" s="154">
        <v>32057289.48</v>
      </c>
      <c r="F60" s="154">
        <v>18164051052.740002</v>
      </c>
      <c r="H60" s="230">
        <f t="shared" si="0"/>
        <v>218885388.2978611</v>
      </c>
      <c r="I60" s="230">
        <f t="shared" si="1"/>
        <v>22052137.710194487</v>
      </c>
      <c r="J60" s="231">
        <f t="shared" si="2"/>
        <v>12263456711.812225</v>
      </c>
    </row>
    <row r="61" spans="2:10" x14ac:dyDescent="0.2">
      <c r="B61" s="228">
        <v>55</v>
      </c>
      <c r="C61" s="320">
        <v>45017</v>
      </c>
      <c r="D61" s="154">
        <v>186033335.93000001</v>
      </c>
      <c r="E61" s="154">
        <v>31733225.41</v>
      </c>
      <c r="F61" s="154">
        <v>17977044918.349998</v>
      </c>
      <c r="H61" s="230">
        <f t="shared" si="0"/>
        <v>215882012.85787773</v>
      </c>
      <c r="I61" s="230">
        <f t="shared" si="1"/>
        <v>21665440.190868266</v>
      </c>
      <c r="J61" s="231">
        <f t="shared" si="2"/>
        <v>12047574698.954348</v>
      </c>
    </row>
    <row r="62" spans="2:10" x14ac:dyDescent="0.2">
      <c r="B62" s="228">
        <v>56</v>
      </c>
      <c r="C62" s="320">
        <v>45047</v>
      </c>
      <c r="D62" s="154">
        <v>185065721.91999999</v>
      </c>
      <c r="E62" s="154">
        <v>31408365.640000001</v>
      </c>
      <c r="F62" s="154">
        <v>17791011586.880001</v>
      </c>
      <c r="H62" s="230">
        <f t="shared" si="0"/>
        <v>212715311.87101936</v>
      </c>
      <c r="I62" s="230">
        <f t="shared" si="1"/>
        <v>21284048.634819347</v>
      </c>
      <c r="J62" s="231">
        <f t="shared" si="2"/>
        <v>11834859387.083328</v>
      </c>
    </row>
    <row r="63" spans="2:10" x14ac:dyDescent="0.2">
      <c r="B63" s="228">
        <v>57</v>
      </c>
      <c r="C63" s="320">
        <v>45078</v>
      </c>
      <c r="D63" s="154">
        <v>184250369.75999999</v>
      </c>
      <c r="E63" s="154">
        <v>31094512.789999999</v>
      </c>
      <c r="F63" s="154">
        <v>17605945865.810001</v>
      </c>
      <c r="H63" s="230">
        <f t="shared" si="0"/>
        <v>209591814.26771927</v>
      </c>
      <c r="I63" s="230">
        <f t="shared" si="1"/>
        <v>20908251.583847214</v>
      </c>
      <c r="J63" s="231">
        <f t="shared" si="2"/>
        <v>11625267572.815609</v>
      </c>
    </row>
    <row r="64" spans="2:10" x14ac:dyDescent="0.2">
      <c r="B64" s="228">
        <v>58</v>
      </c>
      <c r="C64" s="320">
        <v>45108</v>
      </c>
      <c r="D64" s="154">
        <v>183051335.56999999</v>
      </c>
      <c r="E64" s="154">
        <v>30777283.100000001</v>
      </c>
      <c r="F64" s="154">
        <v>17421695492.650002</v>
      </c>
      <c r="H64" s="230">
        <f t="shared" si="0"/>
        <v>206607362.4636364</v>
      </c>
      <c r="I64" s="230">
        <f t="shared" si="1"/>
        <v>20537972.711974245</v>
      </c>
      <c r="J64" s="231">
        <f t="shared" si="2"/>
        <v>11418660210.351973</v>
      </c>
    </row>
    <row r="65" spans="2:10" x14ac:dyDescent="0.2">
      <c r="B65" s="228">
        <v>59</v>
      </c>
      <c r="C65" s="320">
        <v>45139</v>
      </c>
      <c r="D65" s="154">
        <v>181944139.21000001</v>
      </c>
      <c r="E65" s="154">
        <v>30454308.309999999</v>
      </c>
      <c r="F65" s="154">
        <v>17238644155.060001</v>
      </c>
      <c r="H65" s="230">
        <f t="shared" si="0"/>
        <v>203409881.96869659</v>
      </c>
      <c r="I65" s="230">
        <f t="shared" si="1"/>
        <v>20172966.371621817</v>
      </c>
      <c r="J65" s="231">
        <f t="shared" si="2"/>
        <v>11215250328.383276</v>
      </c>
    </row>
    <row r="66" spans="2:10" x14ac:dyDescent="0.2">
      <c r="B66" s="228">
        <v>60</v>
      </c>
      <c r="C66" s="320">
        <v>45170</v>
      </c>
      <c r="D66" s="154">
        <v>181115274.06</v>
      </c>
      <c r="E66" s="154">
        <v>30147447</v>
      </c>
      <c r="F66" s="154">
        <v>17056700016.719999</v>
      </c>
      <c r="H66" s="230">
        <f t="shared" si="0"/>
        <v>200313424.67989731</v>
      </c>
      <c r="I66" s="230">
        <f t="shared" si="1"/>
        <v>19813608.913477119</v>
      </c>
      <c r="J66" s="231">
        <f t="shared" si="2"/>
        <v>11014936903.703379</v>
      </c>
    </row>
    <row r="67" spans="2:10" x14ac:dyDescent="0.2">
      <c r="B67" s="228">
        <v>61</v>
      </c>
      <c r="C67" s="320">
        <v>45200</v>
      </c>
      <c r="D67" s="154">
        <v>180023756.66999999</v>
      </c>
      <c r="E67" s="154">
        <v>29834725.649999999</v>
      </c>
      <c r="F67" s="154">
        <v>16875584741.74</v>
      </c>
      <c r="H67" s="230">
        <f t="shared" si="0"/>
        <v>197435303.57347679</v>
      </c>
      <c r="I67" s="230">
        <f t="shared" si="1"/>
        <v>19459721.863209303</v>
      </c>
      <c r="J67" s="231">
        <f t="shared" si="2"/>
        <v>10817501600.129902</v>
      </c>
    </row>
    <row r="68" spans="2:10" x14ac:dyDescent="0.2">
      <c r="B68" s="228">
        <v>62</v>
      </c>
      <c r="C68" s="320">
        <v>45231</v>
      </c>
      <c r="D68" s="154">
        <v>179103501.24000001</v>
      </c>
      <c r="E68" s="154">
        <v>29520777.66</v>
      </c>
      <c r="F68" s="154">
        <v>16695560981.68</v>
      </c>
      <c r="H68" s="230">
        <f t="shared" si="0"/>
        <v>194425568.71293449</v>
      </c>
      <c r="I68" s="230">
        <f t="shared" si="1"/>
        <v>19110919.493562829</v>
      </c>
      <c r="J68" s="231">
        <f t="shared" si="2"/>
        <v>10623076031.416967</v>
      </c>
    </row>
    <row r="69" spans="2:10" x14ac:dyDescent="0.2">
      <c r="B69" s="228">
        <v>63</v>
      </c>
      <c r="C69" s="320">
        <v>45261</v>
      </c>
      <c r="D69" s="154">
        <v>178235136.75999999</v>
      </c>
      <c r="E69" s="154">
        <v>29216444.949999999</v>
      </c>
      <c r="F69" s="154">
        <v>16516457480.48</v>
      </c>
      <c r="H69" s="230">
        <f t="shared" si="0"/>
        <v>191562808.61727524</v>
      </c>
      <c r="I69" s="230">
        <f t="shared" si="1"/>
        <v>18767434.322169978</v>
      </c>
      <c r="J69" s="231">
        <f t="shared" si="2"/>
        <v>10431513222.799692</v>
      </c>
    </row>
    <row r="70" spans="2:10" x14ac:dyDescent="0.2">
      <c r="B70" s="228">
        <v>64</v>
      </c>
      <c r="C70" s="320">
        <v>45292</v>
      </c>
      <c r="D70" s="154">
        <v>177259895</v>
      </c>
      <c r="E70" s="154">
        <v>28910456.100000001</v>
      </c>
      <c r="F70" s="154">
        <v>16338222342.549999</v>
      </c>
      <c r="H70" s="230">
        <f t="shared" si="0"/>
        <v>188768552.14116287</v>
      </c>
      <c r="I70" s="230">
        <f t="shared" si="1"/>
        <v>18429006.693612788</v>
      </c>
      <c r="J70" s="231">
        <f t="shared" si="2"/>
        <v>10242744670.658529</v>
      </c>
    </row>
    <row r="71" spans="2:10" x14ac:dyDescent="0.2">
      <c r="B71" s="228">
        <v>65</v>
      </c>
      <c r="C71" s="320">
        <v>45323</v>
      </c>
      <c r="D71" s="154">
        <v>176394864.34</v>
      </c>
      <c r="E71" s="154">
        <v>28598367.530000001</v>
      </c>
      <c r="F71" s="154">
        <v>16160962450.65</v>
      </c>
      <c r="H71" s="230">
        <f t="shared" si="0"/>
        <v>185942625.35404015</v>
      </c>
      <c r="I71" s="230">
        <f t="shared" si="1"/>
        <v>18095515.584830068</v>
      </c>
      <c r="J71" s="231">
        <f t="shared" si="2"/>
        <v>10056802045.304489</v>
      </c>
    </row>
    <row r="72" spans="2:10" x14ac:dyDescent="0.2">
      <c r="B72" s="228">
        <v>66</v>
      </c>
      <c r="C72" s="320">
        <v>45352</v>
      </c>
      <c r="D72" s="154">
        <v>175747766.06999999</v>
      </c>
      <c r="E72" s="154">
        <v>28300130.120000001</v>
      </c>
      <c r="F72" s="154">
        <v>15984567586.440001</v>
      </c>
      <c r="H72" s="230">
        <f t="shared" si="0"/>
        <v>183220703.13519859</v>
      </c>
      <c r="I72" s="230">
        <f t="shared" si="1"/>
        <v>17767016.9467046</v>
      </c>
      <c r="J72" s="231">
        <f t="shared" si="2"/>
        <v>9873581342.1692905</v>
      </c>
    </row>
    <row r="73" spans="2:10" x14ac:dyDescent="0.2">
      <c r="B73" s="228">
        <v>67</v>
      </c>
      <c r="C73" s="320">
        <v>45383</v>
      </c>
      <c r="D73" s="154">
        <v>174894523.03999999</v>
      </c>
      <c r="E73" s="154">
        <v>27997599.309999999</v>
      </c>
      <c r="F73" s="154">
        <v>15808819819.43</v>
      </c>
      <c r="H73" s="230">
        <f t="shared" ref="H73:H136" si="3">IF(ISERROR(J72-J73),0,J72-J73)</f>
        <v>180666406.92738724</v>
      </c>
      <c r="I73" s="230">
        <f t="shared" ref="I73:I136" si="4">IF(ISERROR(J72*$L$3/12),0,J72*$L$3/12)</f>
        <v>17443327.037832413</v>
      </c>
      <c r="J73" s="231">
        <f t="shared" ref="J73:J136" si="5">IF(ISERROR(J72*(1-$B$3)^(1/12)*F73/F72),0,J72*(1-$B$3)^(1/12)*F73/F72)</f>
        <v>9692914935.2419033</v>
      </c>
    </row>
    <row r="74" spans="2:10" x14ac:dyDescent="0.2">
      <c r="B74" s="228">
        <v>68</v>
      </c>
      <c r="C74" s="320">
        <v>45413</v>
      </c>
      <c r="D74" s="154">
        <v>174088383.28999999</v>
      </c>
      <c r="E74" s="154">
        <v>27692840.359999999</v>
      </c>
      <c r="F74" s="154">
        <v>15633925293.59</v>
      </c>
      <c r="H74" s="230">
        <f t="shared" si="3"/>
        <v>178017312.84512901</v>
      </c>
      <c r="I74" s="230">
        <f t="shared" si="4"/>
        <v>17124149.718927365</v>
      </c>
      <c r="J74" s="231">
        <f t="shared" si="5"/>
        <v>9514897622.3967743</v>
      </c>
    </row>
    <row r="75" spans="2:10" x14ac:dyDescent="0.2">
      <c r="B75" s="228">
        <v>69</v>
      </c>
      <c r="C75" s="320">
        <v>45444</v>
      </c>
      <c r="D75" s="154">
        <v>173230306.72999999</v>
      </c>
      <c r="E75" s="154">
        <v>27396326.870000001</v>
      </c>
      <c r="F75" s="154">
        <v>15459836912.58</v>
      </c>
      <c r="H75" s="230">
        <f t="shared" si="3"/>
        <v>175429776.87162209</v>
      </c>
      <c r="I75" s="230">
        <f t="shared" si="4"/>
        <v>16809652.4662343</v>
      </c>
      <c r="J75" s="231">
        <f t="shared" si="5"/>
        <v>9339467845.5251522</v>
      </c>
    </row>
    <row r="76" spans="2:10" x14ac:dyDescent="0.2">
      <c r="B76" s="228">
        <v>70</v>
      </c>
      <c r="C76" s="320">
        <v>45474</v>
      </c>
      <c r="D76" s="154">
        <v>172133106.41999999</v>
      </c>
      <c r="E76" s="154">
        <v>27099593.879999999</v>
      </c>
      <c r="F76" s="154">
        <v>15286606604.549999</v>
      </c>
      <c r="H76" s="230">
        <f t="shared" si="3"/>
        <v>172843205.71744728</v>
      </c>
      <c r="I76" s="230">
        <f t="shared" si="4"/>
        <v>16499726.527094437</v>
      </c>
      <c r="J76" s="231">
        <f t="shared" si="5"/>
        <v>9166624639.8077049</v>
      </c>
    </row>
    <row r="77" spans="2:10" x14ac:dyDescent="0.2">
      <c r="B77" s="228">
        <v>71</v>
      </c>
      <c r="C77" s="320">
        <v>45505</v>
      </c>
      <c r="D77" s="154">
        <v>171031522.99000001</v>
      </c>
      <c r="E77" s="154">
        <v>26797014.09</v>
      </c>
      <c r="F77" s="154">
        <v>15114473505.120001</v>
      </c>
      <c r="H77" s="230">
        <f t="shared" si="3"/>
        <v>170146729.4099865</v>
      </c>
      <c r="I77" s="230">
        <f t="shared" si="4"/>
        <v>16194370.196993612</v>
      </c>
      <c r="J77" s="231">
        <f t="shared" si="5"/>
        <v>8996477910.3977184</v>
      </c>
    </row>
    <row r="78" spans="2:10" x14ac:dyDescent="0.2">
      <c r="B78" s="228">
        <v>72</v>
      </c>
      <c r="C78" s="320">
        <v>45536</v>
      </c>
      <c r="D78" s="154">
        <v>170187861.30000001</v>
      </c>
      <c r="E78" s="154">
        <v>26507075.649999999</v>
      </c>
      <c r="F78" s="154">
        <v>14943441980.120001</v>
      </c>
      <c r="H78" s="230">
        <f t="shared" si="3"/>
        <v>167482894.65551949</v>
      </c>
      <c r="I78" s="230">
        <f t="shared" si="4"/>
        <v>15893777.641702637</v>
      </c>
      <c r="J78" s="231">
        <f t="shared" si="5"/>
        <v>8828995015.7421989</v>
      </c>
    </row>
    <row r="79" spans="2:10" x14ac:dyDescent="0.2">
      <c r="B79" s="228">
        <v>73</v>
      </c>
      <c r="C79" s="320">
        <v>45566</v>
      </c>
      <c r="D79" s="154">
        <v>169070725.68000001</v>
      </c>
      <c r="E79" s="154">
        <v>26214928.030000001</v>
      </c>
      <c r="F79" s="154">
        <v>14773254119.290001</v>
      </c>
      <c r="H79" s="230">
        <f t="shared" si="3"/>
        <v>165005184.52962494</v>
      </c>
      <c r="I79" s="230">
        <f t="shared" si="4"/>
        <v>15597891.194477886</v>
      </c>
      <c r="J79" s="231">
        <f t="shared" si="5"/>
        <v>8663989831.212574</v>
      </c>
    </row>
    <row r="80" spans="2:10" x14ac:dyDescent="0.2">
      <c r="B80" s="228">
        <v>74</v>
      </c>
      <c r="C80" s="320">
        <v>45597</v>
      </c>
      <c r="D80" s="154">
        <v>168041389.38999999</v>
      </c>
      <c r="E80" s="154">
        <v>25920463.030000001</v>
      </c>
      <c r="F80" s="154">
        <v>14604183391.690001</v>
      </c>
      <c r="H80" s="230">
        <f t="shared" si="3"/>
        <v>162399392.23861599</v>
      </c>
      <c r="I80" s="230">
        <f t="shared" si="4"/>
        <v>15306382.035142213</v>
      </c>
      <c r="J80" s="231">
        <f t="shared" si="5"/>
        <v>8501590438.973958</v>
      </c>
    </row>
    <row r="81" spans="2:10" x14ac:dyDescent="0.2">
      <c r="B81" s="228">
        <v>75</v>
      </c>
      <c r="C81" s="320">
        <v>45627</v>
      </c>
      <c r="D81" s="154">
        <v>167007416.16999999</v>
      </c>
      <c r="E81" s="154">
        <v>25633637.109999999</v>
      </c>
      <c r="F81" s="154">
        <v>14436142004.629999</v>
      </c>
      <c r="H81" s="230">
        <f t="shared" si="3"/>
        <v>159878618.3802948</v>
      </c>
      <c r="I81" s="230">
        <f t="shared" si="4"/>
        <v>15019476.442187326</v>
      </c>
      <c r="J81" s="231">
        <f t="shared" si="5"/>
        <v>8341711820.5936632</v>
      </c>
    </row>
    <row r="82" spans="2:10" x14ac:dyDescent="0.2">
      <c r="B82" s="228">
        <v>76</v>
      </c>
      <c r="C82" s="320">
        <v>45658</v>
      </c>
      <c r="D82" s="154">
        <v>165806225.13</v>
      </c>
      <c r="E82" s="154">
        <v>25348310.469999999</v>
      </c>
      <c r="F82" s="154">
        <v>14269134588.309999</v>
      </c>
      <c r="H82" s="230">
        <f t="shared" si="3"/>
        <v>157387953.92609406</v>
      </c>
      <c r="I82" s="230">
        <f t="shared" si="4"/>
        <v>14737024.216382138</v>
      </c>
      <c r="J82" s="231">
        <f t="shared" si="5"/>
        <v>8184323866.6675692</v>
      </c>
    </row>
    <row r="83" spans="2:10" x14ac:dyDescent="0.2">
      <c r="B83" s="228">
        <v>77</v>
      </c>
      <c r="C83" s="320">
        <v>45689</v>
      </c>
      <c r="D83" s="154">
        <v>164643760.27000001</v>
      </c>
      <c r="E83" s="154">
        <v>25057231.989999998</v>
      </c>
      <c r="F83" s="154">
        <v>14103328365.18</v>
      </c>
      <c r="H83" s="230">
        <f t="shared" si="3"/>
        <v>154834529.32040787</v>
      </c>
      <c r="I83" s="230">
        <f t="shared" si="4"/>
        <v>14458972.164446039</v>
      </c>
      <c r="J83" s="231">
        <f t="shared" si="5"/>
        <v>8029489337.3471613</v>
      </c>
    </row>
    <row r="84" spans="2:10" x14ac:dyDescent="0.2">
      <c r="B84" s="228">
        <v>78</v>
      </c>
      <c r="C84" s="320">
        <v>45717</v>
      </c>
      <c r="D84" s="154">
        <v>163759122.38</v>
      </c>
      <c r="E84" s="154">
        <v>24777252.09</v>
      </c>
      <c r="F84" s="154">
        <v>13938684600.299999</v>
      </c>
      <c r="H84" s="230">
        <f t="shared" si="3"/>
        <v>152337173.4208498</v>
      </c>
      <c r="I84" s="230">
        <f t="shared" si="4"/>
        <v>14185431.162646651</v>
      </c>
      <c r="J84" s="231">
        <f t="shared" si="5"/>
        <v>7877152163.9263115</v>
      </c>
    </row>
    <row r="85" spans="2:10" x14ac:dyDescent="0.2">
      <c r="B85" s="228">
        <v>79</v>
      </c>
      <c r="C85" s="320">
        <v>45748</v>
      </c>
      <c r="D85" s="154">
        <v>162619902.08000001</v>
      </c>
      <c r="E85" s="154">
        <v>24496637.359999999</v>
      </c>
      <c r="F85" s="154">
        <v>13774925481.299999</v>
      </c>
      <c r="H85" s="230">
        <f t="shared" si="3"/>
        <v>150028948.67558002</v>
      </c>
      <c r="I85" s="230">
        <f t="shared" si="4"/>
        <v>13916302.156269817</v>
      </c>
      <c r="J85" s="231">
        <f t="shared" si="5"/>
        <v>7727123215.2507315</v>
      </c>
    </row>
    <row r="86" spans="2:10" x14ac:dyDescent="0.2">
      <c r="B86" s="228">
        <v>80</v>
      </c>
      <c r="C86" s="320">
        <v>45778</v>
      </c>
      <c r="D86" s="154">
        <v>161480852.78999999</v>
      </c>
      <c r="E86" s="154">
        <v>24213314.440000001</v>
      </c>
      <c r="F86" s="154">
        <v>13612305578.83</v>
      </c>
      <c r="H86" s="230">
        <f t="shared" si="3"/>
        <v>147608422.6599474</v>
      </c>
      <c r="I86" s="230">
        <f t="shared" si="4"/>
        <v>13651251.013609625</v>
      </c>
      <c r="J86" s="231">
        <f t="shared" si="5"/>
        <v>7579514792.5907841</v>
      </c>
    </row>
    <row r="87" spans="2:10" x14ac:dyDescent="0.2">
      <c r="B87" s="228">
        <v>81</v>
      </c>
      <c r="C87" s="320">
        <v>45809</v>
      </c>
      <c r="D87" s="154">
        <v>160341363.63999999</v>
      </c>
      <c r="E87" s="154">
        <v>23936746.690000001</v>
      </c>
      <c r="F87" s="154">
        <v>13450824728.42</v>
      </c>
      <c r="H87" s="230">
        <f t="shared" si="3"/>
        <v>145220238.69022751</v>
      </c>
      <c r="I87" s="230">
        <f t="shared" si="4"/>
        <v>13390476.133577051</v>
      </c>
      <c r="J87" s="231">
        <f t="shared" si="5"/>
        <v>7434294553.9005566</v>
      </c>
    </row>
    <row r="88" spans="2:10" x14ac:dyDescent="0.2">
      <c r="B88" s="228">
        <v>82</v>
      </c>
      <c r="C88" s="320">
        <v>45839</v>
      </c>
      <c r="D88" s="154">
        <v>159022559.38999999</v>
      </c>
      <c r="E88" s="154">
        <v>23662884.920000002</v>
      </c>
      <c r="F88" s="154">
        <v>13290483367.389999</v>
      </c>
      <c r="H88" s="230">
        <f t="shared" si="3"/>
        <v>142863685.01991844</v>
      </c>
      <c r="I88" s="230">
        <f t="shared" si="4"/>
        <v>13133920.37855765</v>
      </c>
      <c r="J88" s="231">
        <f t="shared" si="5"/>
        <v>7291430868.8806381</v>
      </c>
    </row>
    <row r="89" spans="2:10" x14ac:dyDescent="0.2">
      <c r="B89" s="228">
        <v>83</v>
      </c>
      <c r="C89" s="320">
        <v>45870</v>
      </c>
      <c r="D89" s="154">
        <v>157658016.83000001</v>
      </c>
      <c r="E89" s="154">
        <v>23383699.59</v>
      </c>
      <c r="F89" s="154">
        <v>13131460813.41</v>
      </c>
      <c r="H89" s="230">
        <f t="shared" si="3"/>
        <v>140440981.21130276</v>
      </c>
      <c r="I89" s="230">
        <f t="shared" si="4"/>
        <v>12881527.868355794</v>
      </c>
      <c r="J89" s="231">
        <f t="shared" si="5"/>
        <v>7150989887.6693354</v>
      </c>
    </row>
    <row r="90" spans="2:10" x14ac:dyDescent="0.2">
      <c r="B90" s="228">
        <v>84</v>
      </c>
      <c r="C90" s="320">
        <v>45901</v>
      </c>
      <c r="D90" s="154">
        <v>156449801.97999999</v>
      </c>
      <c r="E90" s="154">
        <v>23114388.59</v>
      </c>
      <c r="F90" s="154">
        <v>12973802791</v>
      </c>
      <c r="H90" s="230">
        <f t="shared" si="3"/>
        <v>138026854.29860783</v>
      </c>
      <c r="I90" s="230">
        <f t="shared" si="4"/>
        <v>12633415.468215825</v>
      </c>
      <c r="J90" s="231">
        <f t="shared" si="5"/>
        <v>7012963033.3707275</v>
      </c>
    </row>
    <row r="91" spans="2:10" x14ac:dyDescent="0.2">
      <c r="B91" s="228">
        <v>85</v>
      </c>
      <c r="C91" s="320">
        <v>45931</v>
      </c>
      <c r="D91" s="154">
        <v>155123975.55000001</v>
      </c>
      <c r="E91" s="154">
        <v>22846054.859999999</v>
      </c>
      <c r="F91" s="154">
        <v>12817352991.4</v>
      </c>
      <c r="H91" s="230">
        <f t="shared" si="3"/>
        <v>135730037.83557987</v>
      </c>
      <c r="I91" s="230">
        <f t="shared" si="4"/>
        <v>12389568.025621617</v>
      </c>
      <c r="J91" s="231">
        <f t="shared" si="5"/>
        <v>6877232995.5351477</v>
      </c>
    </row>
    <row r="92" spans="2:10" x14ac:dyDescent="0.2">
      <c r="B92" s="228">
        <v>86</v>
      </c>
      <c r="C92" s="320">
        <v>45962</v>
      </c>
      <c r="D92" s="154">
        <v>153964023.72</v>
      </c>
      <c r="E92" s="154">
        <v>22575404.219999999</v>
      </c>
      <c r="F92" s="154">
        <v>12662229021.25</v>
      </c>
      <c r="H92" s="230">
        <f t="shared" si="3"/>
        <v>133401766.31954384</v>
      </c>
      <c r="I92" s="230">
        <f t="shared" si="4"/>
        <v>12149778.292112095</v>
      </c>
      <c r="J92" s="231">
        <f t="shared" si="5"/>
        <v>6743831229.2156038</v>
      </c>
    </row>
    <row r="93" spans="2:10" x14ac:dyDescent="0.2">
      <c r="B93" s="228">
        <v>87</v>
      </c>
      <c r="C93" s="320">
        <v>45992</v>
      </c>
      <c r="D93" s="154">
        <v>152798539.78</v>
      </c>
      <c r="E93" s="154">
        <v>22310220.489999998</v>
      </c>
      <c r="F93" s="154">
        <v>12508264994.629999</v>
      </c>
      <c r="H93" s="230">
        <f t="shared" si="3"/>
        <v>131193390.84157944</v>
      </c>
      <c r="I93" s="230">
        <f t="shared" si="4"/>
        <v>11914101.838280901</v>
      </c>
      <c r="J93" s="231">
        <f t="shared" si="5"/>
        <v>6612637838.3740244</v>
      </c>
    </row>
    <row r="94" spans="2:10" x14ac:dyDescent="0.2">
      <c r="B94" s="228">
        <v>88</v>
      </c>
      <c r="C94" s="320">
        <v>46023</v>
      </c>
      <c r="D94" s="154">
        <v>151665993.19999999</v>
      </c>
      <c r="E94" s="154">
        <v>22048806.920000002</v>
      </c>
      <c r="F94" s="154">
        <v>12355466453.57</v>
      </c>
      <c r="H94" s="230">
        <f t="shared" si="3"/>
        <v>129011975.85120583</v>
      </c>
      <c r="I94" s="230">
        <f t="shared" si="4"/>
        <v>11682326.84779411</v>
      </c>
      <c r="J94" s="231">
        <f t="shared" si="5"/>
        <v>6483625862.5228186</v>
      </c>
    </row>
    <row r="95" spans="2:10" x14ac:dyDescent="0.2">
      <c r="B95" s="228">
        <v>89</v>
      </c>
      <c r="C95" s="320">
        <v>46054</v>
      </c>
      <c r="D95" s="154">
        <v>150643715.08000001</v>
      </c>
      <c r="E95" s="154">
        <v>21782357.699999999</v>
      </c>
      <c r="F95" s="154">
        <v>12203800458.34</v>
      </c>
      <c r="H95" s="230">
        <f t="shared" si="3"/>
        <v>126877297.59364414</v>
      </c>
      <c r="I95" s="230">
        <f t="shared" si="4"/>
        <v>11454405.690456979</v>
      </c>
      <c r="J95" s="231">
        <f t="shared" si="5"/>
        <v>6356748564.9291744</v>
      </c>
    </row>
    <row r="96" spans="2:10" x14ac:dyDescent="0.2">
      <c r="B96" s="228">
        <v>90</v>
      </c>
      <c r="C96" s="320">
        <v>46082</v>
      </c>
      <c r="D96" s="154">
        <v>149710199.53999999</v>
      </c>
      <c r="E96" s="154">
        <v>21523894.940000001</v>
      </c>
      <c r="F96" s="154">
        <v>12053156746.91</v>
      </c>
      <c r="H96" s="230">
        <f t="shared" si="3"/>
        <v>124828476.47406006</v>
      </c>
      <c r="I96" s="230">
        <f t="shared" si="4"/>
        <v>11230255.798041543</v>
      </c>
      <c r="J96" s="231">
        <f t="shared" si="5"/>
        <v>6231920088.4551144</v>
      </c>
    </row>
    <row r="97" spans="2:10" x14ac:dyDescent="0.2">
      <c r="B97" s="228">
        <v>91</v>
      </c>
      <c r="C97" s="320">
        <v>46113</v>
      </c>
      <c r="D97" s="154">
        <v>148856132.41999999</v>
      </c>
      <c r="E97" s="154">
        <v>21267030.699999999</v>
      </c>
      <c r="F97" s="154">
        <v>11903446546.629999</v>
      </c>
      <c r="H97" s="230">
        <f t="shared" si="3"/>
        <v>122852458.03718281</v>
      </c>
      <c r="I97" s="230">
        <f t="shared" si="4"/>
        <v>11009725.489604035</v>
      </c>
      <c r="J97" s="231">
        <f t="shared" si="5"/>
        <v>6109067630.4179316</v>
      </c>
    </row>
    <row r="98" spans="2:10" x14ac:dyDescent="0.2">
      <c r="B98" s="228">
        <v>92</v>
      </c>
      <c r="C98" s="320">
        <v>46143</v>
      </c>
      <c r="D98" s="154">
        <v>147994278.28</v>
      </c>
      <c r="E98" s="154">
        <v>21007177.370000001</v>
      </c>
      <c r="F98" s="154">
        <v>11754590411.73</v>
      </c>
      <c r="H98" s="230">
        <f t="shared" si="3"/>
        <v>120942825.75043488</v>
      </c>
      <c r="I98" s="230">
        <f t="shared" si="4"/>
        <v>10792686.14707168</v>
      </c>
      <c r="J98" s="231">
        <f t="shared" si="5"/>
        <v>5988124804.6674967</v>
      </c>
    </row>
    <row r="99" spans="2:10" x14ac:dyDescent="0.2">
      <c r="B99" s="228">
        <v>93</v>
      </c>
      <c r="C99" s="320">
        <v>46174</v>
      </c>
      <c r="D99" s="154">
        <v>147013904.28999999</v>
      </c>
      <c r="E99" s="154">
        <v>20751533.41</v>
      </c>
      <c r="F99" s="154">
        <v>11606596130.42</v>
      </c>
      <c r="H99" s="230">
        <f t="shared" si="3"/>
        <v>119053971.76008034</v>
      </c>
      <c r="I99" s="230">
        <f t="shared" si="4"/>
        <v>10579020.48824591</v>
      </c>
      <c r="J99" s="231">
        <f t="shared" si="5"/>
        <v>5869070832.9074163</v>
      </c>
    </row>
    <row r="100" spans="2:10" x14ac:dyDescent="0.2">
      <c r="B100" s="228">
        <v>94</v>
      </c>
      <c r="C100" s="320">
        <v>46204</v>
      </c>
      <c r="D100" s="154">
        <v>145784376.38999999</v>
      </c>
      <c r="E100" s="154">
        <v>20500277.550000001</v>
      </c>
      <c r="F100" s="154">
        <v>11459582225.6</v>
      </c>
      <c r="H100" s="230">
        <f t="shared" si="3"/>
        <v>117130146.38808441</v>
      </c>
      <c r="I100" s="230">
        <f t="shared" si="4"/>
        <v>10368691.804803101</v>
      </c>
      <c r="J100" s="231">
        <f t="shared" si="5"/>
        <v>5751940686.5193319</v>
      </c>
    </row>
    <row r="101" spans="2:10" x14ac:dyDescent="0.2">
      <c r="B101" s="228">
        <v>95</v>
      </c>
      <c r="C101" s="320">
        <v>46235</v>
      </c>
      <c r="D101" s="154">
        <v>144727103.71000001</v>
      </c>
      <c r="E101" s="154">
        <v>20244190.280000001</v>
      </c>
      <c r="F101" s="154">
        <v>11313797851.98</v>
      </c>
      <c r="H101" s="230">
        <f t="shared" si="3"/>
        <v>115107739.71981716</v>
      </c>
      <c r="I101" s="230">
        <f t="shared" si="4"/>
        <v>10161761.879517486</v>
      </c>
      <c r="J101" s="231">
        <f t="shared" si="5"/>
        <v>5636832946.7995148</v>
      </c>
    </row>
    <row r="102" spans="2:10" x14ac:dyDescent="0.2">
      <c r="B102" s="228">
        <v>96</v>
      </c>
      <c r="C102" s="320">
        <v>46266</v>
      </c>
      <c r="D102" s="154">
        <v>143741538.53</v>
      </c>
      <c r="E102" s="154">
        <v>19995252.329999998</v>
      </c>
      <c r="F102" s="154">
        <v>11169070747.120001</v>
      </c>
      <c r="H102" s="230">
        <f t="shared" si="3"/>
        <v>113198529.78222179</v>
      </c>
      <c r="I102" s="230">
        <f t="shared" si="4"/>
        <v>9958404.8726791423</v>
      </c>
      <c r="J102" s="231">
        <f t="shared" si="5"/>
        <v>5523634417.017293</v>
      </c>
    </row>
    <row r="103" spans="2:10" x14ac:dyDescent="0.2">
      <c r="B103" s="228">
        <v>97</v>
      </c>
      <c r="C103" s="320">
        <v>46296</v>
      </c>
      <c r="D103" s="154">
        <v>142607339.78</v>
      </c>
      <c r="E103" s="154">
        <v>19748774.399999999</v>
      </c>
      <c r="F103" s="154">
        <v>11025329210.84</v>
      </c>
      <c r="H103" s="230">
        <f t="shared" si="3"/>
        <v>111350297.96578503</v>
      </c>
      <c r="I103" s="230">
        <f t="shared" si="4"/>
        <v>9758420.8033972178</v>
      </c>
      <c r="J103" s="231">
        <f t="shared" si="5"/>
        <v>5412284119.0515079</v>
      </c>
    </row>
    <row r="104" spans="2:10" x14ac:dyDescent="0.2">
      <c r="B104" s="228">
        <v>98</v>
      </c>
      <c r="C104" s="320">
        <v>46327</v>
      </c>
      <c r="D104" s="154">
        <v>141669640.56999999</v>
      </c>
      <c r="E104" s="154">
        <v>19499493.82</v>
      </c>
      <c r="F104" s="154">
        <v>10882721867.17</v>
      </c>
      <c r="H104" s="230">
        <f t="shared" si="3"/>
        <v>109454341.989645</v>
      </c>
      <c r="I104" s="230">
        <f t="shared" si="4"/>
        <v>9561701.9436576646</v>
      </c>
      <c r="J104" s="231">
        <f t="shared" si="5"/>
        <v>5302829777.0618629</v>
      </c>
    </row>
    <row r="105" spans="2:10" x14ac:dyDescent="0.2">
      <c r="B105" s="228">
        <v>99</v>
      </c>
      <c r="C105" s="320">
        <v>46357</v>
      </c>
      <c r="D105" s="154">
        <v>140519645.97999999</v>
      </c>
      <c r="E105" s="154">
        <v>19254005.18</v>
      </c>
      <c r="F105" s="154">
        <v>10741052229.15</v>
      </c>
      <c r="H105" s="230">
        <f t="shared" si="3"/>
        <v>107679431.27361774</v>
      </c>
      <c r="I105" s="230">
        <f t="shared" si="4"/>
        <v>9368332.6061426234</v>
      </c>
      <c r="J105" s="231">
        <f t="shared" si="5"/>
        <v>5195150345.7882452</v>
      </c>
    </row>
    <row r="106" spans="2:10" x14ac:dyDescent="0.2">
      <c r="B106" s="228">
        <v>100</v>
      </c>
      <c r="C106" s="320">
        <v>46388</v>
      </c>
      <c r="D106" s="154">
        <v>139369247.09</v>
      </c>
      <c r="E106" s="154">
        <v>19013561.93</v>
      </c>
      <c r="F106" s="154">
        <v>10600532580.15</v>
      </c>
      <c r="H106" s="230">
        <f t="shared" si="3"/>
        <v>105826196.89153576</v>
      </c>
      <c r="I106" s="230">
        <f t="shared" si="4"/>
        <v>9178098.9442258999</v>
      </c>
      <c r="J106" s="231">
        <f t="shared" si="5"/>
        <v>5089324148.8967094</v>
      </c>
    </row>
    <row r="107" spans="2:10" x14ac:dyDescent="0.2">
      <c r="B107" s="228">
        <v>101</v>
      </c>
      <c r="C107" s="320">
        <v>46419</v>
      </c>
      <c r="D107" s="154">
        <v>138369235.78999999</v>
      </c>
      <c r="E107" s="154">
        <v>18768120.59</v>
      </c>
      <c r="F107" s="154">
        <v>10461163335.84</v>
      </c>
      <c r="H107" s="230">
        <f t="shared" si="3"/>
        <v>103998339.54274368</v>
      </c>
      <c r="I107" s="230">
        <f t="shared" si="4"/>
        <v>8991139.3297175206</v>
      </c>
      <c r="J107" s="231">
        <f t="shared" si="5"/>
        <v>4985325809.3539658</v>
      </c>
    </row>
    <row r="108" spans="2:10" x14ac:dyDescent="0.2">
      <c r="B108" s="228">
        <v>102</v>
      </c>
      <c r="C108" s="320">
        <v>46447</v>
      </c>
      <c r="D108" s="154">
        <v>137485177.34</v>
      </c>
      <c r="E108" s="154">
        <v>18529125.609999999</v>
      </c>
      <c r="F108" s="154">
        <v>10322794097.51</v>
      </c>
      <c r="H108" s="230">
        <f t="shared" si="3"/>
        <v>102266899.03077507</v>
      </c>
      <c r="I108" s="230">
        <f t="shared" si="4"/>
        <v>8807408.9298586734</v>
      </c>
      <c r="J108" s="231">
        <f t="shared" si="5"/>
        <v>4883058910.3231907</v>
      </c>
    </row>
    <row r="109" spans="2:10" x14ac:dyDescent="0.2">
      <c r="B109" s="228">
        <v>103</v>
      </c>
      <c r="C109" s="320">
        <v>46478</v>
      </c>
      <c r="D109" s="154">
        <v>136560964.12</v>
      </c>
      <c r="E109" s="154">
        <v>18292789.34</v>
      </c>
      <c r="F109" s="154">
        <v>10185308920.98</v>
      </c>
      <c r="H109" s="230">
        <f t="shared" si="3"/>
        <v>100613292.58677483</v>
      </c>
      <c r="I109" s="230">
        <f t="shared" si="4"/>
        <v>8626737.408237638</v>
      </c>
      <c r="J109" s="231">
        <f t="shared" si="5"/>
        <v>4782445617.7364159</v>
      </c>
    </row>
    <row r="110" spans="2:10" x14ac:dyDescent="0.2">
      <c r="B110" s="228">
        <v>104</v>
      </c>
      <c r="C110" s="320">
        <v>46508</v>
      </c>
      <c r="D110" s="154">
        <v>135730312.08000001</v>
      </c>
      <c r="E110" s="154">
        <v>18053194.210000001</v>
      </c>
      <c r="F110" s="154">
        <v>10048747959.940001</v>
      </c>
      <c r="H110" s="230">
        <f t="shared" si="3"/>
        <v>98962881.80164814</v>
      </c>
      <c r="I110" s="230">
        <f t="shared" si="4"/>
        <v>8448987.2580010016</v>
      </c>
      <c r="J110" s="231">
        <f t="shared" si="5"/>
        <v>4683482735.9347677</v>
      </c>
    </row>
    <row r="111" spans="2:10" x14ac:dyDescent="0.2">
      <c r="B111" s="228">
        <v>105</v>
      </c>
      <c r="C111" s="320">
        <v>46539</v>
      </c>
      <c r="D111" s="154">
        <v>134813674.53</v>
      </c>
      <c r="E111" s="154">
        <v>17817129.510000002</v>
      </c>
      <c r="F111" s="154">
        <v>9913017649.6599998</v>
      </c>
      <c r="H111" s="230">
        <f t="shared" si="3"/>
        <v>97377826.170104027</v>
      </c>
      <c r="I111" s="230">
        <f t="shared" si="4"/>
        <v>8274152.8334847568</v>
      </c>
      <c r="J111" s="231">
        <f t="shared" si="5"/>
        <v>4586104909.7646637</v>
      </c>
    </row>
    <row r="112" spans="2:10" x14ac:dyDescent="0.2">
      <c r="B112" s="228">
        <v>106</v>
      </c>
      <c r="C112" s="320">
        <v>46569</v>
      </c>
      <c r="D112" s="154">
        <v>133688101.70999999</v>
      </c>
      <c r="E112" s="154">
        <v>17585572.879999999</v>
      </c>
      <c r="F112" s="154">
        <v>9778203972.8899994</v>
      </c>
      <c r="H112" s="230">
        <f t="shared" si="3"/>
        <v>95774136.214526176</v>
      </c>
      <c r="I112" s="230">
        <f t="shared" si="4"/>
        <v>8102118.6739175729</v>
      </c>
      <c r="J112" s="231">
        <f t="shared" si="5"/>
        <v>4490330773.5501375</v>
      </c>
    </row>
    <row r="113" spans="2:10" x14ac:dyDescent="0.2">
      <c r="B113" s="228">
        <v>107</v>
      </c>
      <c r="C113" s="320">
        <v>46600</v>
      </c>
      <c r="D113" s="154">
        <v>132690551.22</v>
      </c>
      <c r="E113" s="154">
        <v>17349318.23</v>
      </c>
      <c r="F113" s="154">
        <v>9644515875.6100006</v>
      </c>
      <c r="H113" s="230">
        <f t="shared" si="3"/>
        <v>94096685.747594833</v>
      </c>
      <c r="I113" s="230">
        <f t="shared" si="4"/>
        <v>7932917.6999385767</v>
      </c>
      <c r="J113" s="231">
        <f t="shared" si="5"/>
        <v>4396234087.8025427</v>
      </c>
    </row>
    <row r="114" spans="2:10" x14ac:dyDescent="0.2">
      <c r="B114" s="228">
        <v>108</v>
      </c>
      <c r="C114" s="320">
        <v>46631</v>
      </c>
      <c r="D114" s="154">
        <v>131698556.04000001</v>
      </c>
      <c r="E114" s="154">
        <v>17119292.859999999</v>
      </c>
      <c r="F114" s="154">
        <v>9511825326.0499992</v>
      </c>
      <c r="H114" s="230">
        <f t="shared" si="3"/>
        <v>92500504.632336617</v>
      </c>
      <c r="I114" s="230">
        <f t="shared" si="4"/>
        <v>7766680.221784492</v>
      </c>
      <c r="J114" s="231">
        <f t="shared" si="5"/>
        <v>4303733583.1702061</v>
      </c>
    </row>
    <row r="115" spans="2:10" x14ac:dyDescent="0.2">
      <c r="B115" s="228">
        <v>109</v>
      </c>
      <c r="C115" s="320">
        <v>46661</v>
      </c>
      <c r="D115" s="154">
        <v>130694201.87</v>
      </c>
      <c r="E115" s="154">
        <v>16892108.079999998</v>
      </c>
      <c r="F115" s="154">
        <v>9380126769.5499992</v>
      </c>
      <c r="H115" s="230">
        <f t="shared" si="3"/>
        <v>90928593.634476662</v>
      </c>
      <c r="I115" s="230">
        <f t="shared" si="4"/>
        <v>7603262.6636006972</v>
      </c>
      <c r="J115" s="231">
        <f t="shared" si="5"/>
        <v>4212804989.5357294</v>
      </c>
    </row>
    <row r="116" spans="2:10" x14ac:dyDescent="0.2">
      <c r="B116" s="228">
        <v>110</v>
      </c>
      <c r="C116" s="320">
        <v>46692</v>
      </c>
      <c r="D116" s="154">
        <v>129784796.73</v>
      </c>
      <c r="E116" s="154">
        <v>16662077.550000001</v>
      </c>
      <c r="F116" s="154">
        <v>9249432566.4699993</v>
      </c>
      <c r="H116" s="230">
        <f t="shared" si="3"/>
        <v>89372633.315411568</v>
      </c>
      <c r="I116" s="230">
        <f t="shared" si="4"/>
        <v>7442622.1481797881</v>
      </c>
      <c r="J116" s="231">
        <f t="shared" si="5"/>
        <v>4123432356.2203178</v>
      </c>
    </row>
    <row r="117" spans="2:10" x14ac:dyDescent="0.2">
      <c r="B117" s="228">
        <v>111</v>
      </c>
      <c r="C117" s="320">
        <v>46722</v>
      </c>
      <c r="D117" s="154">
        <v>128842172.19</v>
      </c>
      <c r="E117" s="154">
        <v>16435624.189999999</v>
      </c>
      <c r="F117" s="154">
        <v>9119647767.9500008</v>
      </c>
      <c r="H117" s="230">
        <f t="shared" si="3"/>
        <v>87880016.507795811</v>
      </c>
      <c r="I117" s="230">
        <f t="shared" si="4"/>
        <v>7284730.4959892286</v>
      </c>
      <c r="J117" s="231">
        <f t="shared" si="5"/>
        <v>4035552339.712522</v>
      </c>
    </row>
    <row r="118" spans="2:10" x14ac:dyDescent="0.2">
      <c r="B118" s="228">
        <v>112</v>
      </c>
      <c r="C118" s="320">
        <v>46753</v>
      </c>
      <c r="D118" s="154">
        <v>128024551.22</v>
      </c>
      <c r="E118" s="154">
        <v>16213585.51</v>
      </c>
      <c r="F118" s="154">
        <v>8990805602.4300003</v>
      </c>
      <c r="H118" s="230">
        <f t="shared" si="3"/>
        <v>86392946.487736702</v>
      </c>
      <c r="I118" s="230">
        <f t="shared" si="4"/>
        <v>7129475.8001587885</v>
      </c>
      <c r="J118" s="231">
        <f t="shared" si="5"/>
        <v>3949159393.2247853</v>
      </c>
    </row>
    <row r="119" spans="2:10" x14ac:dyDescent="0.2">
      <c r="B119" s="228">
        <v>113</v>
      </c>
      <c r="C119" s="320">
        <v>46784</v>
      </c>
      <c r="D119" s="154">
        <v>127095287.7</v>
      </c>
      <c r="E119" s="154">
        <v>15986908.98</v>
      </c>
      <c r="F119" s="154">
        <v>8862781047.7700005</v>
      </c>
      <c r="H119" s="230">
        <f t="shared" si="3"/>
        <v>84980613.701268673</v>
      </c>
      <c r="I119" s="230">
        <f t="shared" si="4"/>
        <v>6976848.2613637866</v>
      </c>
      <c r="J119" s="231">
        <f t="shared" si="5"/>
        <v>3864178779.5235167</v>
      </c>
    </row>
    <row r="120" spans="2:10" x14ac:dyDescent="0.2">
      <c r="B120" s="228">
        <v>114</v>
      </c>
      <c r="C120" s="320">
        <v>46813</v>
      </c>
      <c r="D120" s="154">
        <v>126257675.3</v>
      </c>
      <c r="E120" s="154">
        <v>15765846.42</v>
      </c>
      <c r="F120" s="154">
        <v>8735685762.75</v>
      </c>
      <c r="H120" s="230">
        <f t="shared" si="3"/>
        <v>83538736.820429802</v>
      </c>
      <c r="I120" s="230">
        <f t="shared" si="4"/>
        <v>6826715.8438248793</v>
      </c>
      <c r="J120" s="231">
        <f t="shared" si="5"/>
        <v>3780640042.7030869</v>
      </c>
    </row>
    <row r="121" spans="2:10" x14ac:dyDescent="0.2">
      <c r="B121" s="228">
        <v>115</v>
      </c>
      <c r="C121" s="320">
        <v>46844</v>
      </c>
      <c r="D121" s="154">
        <v>125377592.65000001</v>
      </c>
      <c r="E121" s="154">
        <v>15547391.529999999</v>
      </c>
      <c r="F121" s="154">
        <v>8609428086.8700008</v>
      </c>
      <c r="H121" s="230">
        <f t="shared" si="3"/>
        <v>82155866.404445171</v>
      </c>
      <c r="I121" s="230">
        <f t="shared" si="4"/>
        <v>6679130.7421087874</v>
      </c>
      <c r="J121" s="231">
        <f t="shared" si="5"/>
        <v>3698484176.2986417</v>
      </c>
    </row>
    <row r="122" spans="2:10" x14ac:dyDescent="0.2">
      <c r="B122" s="228">
        <v>116</v>
      </c>
      <c r="C122" s="320">
        <v>46874</v>
      </c>
      <c r="D122" s="154">
        <v>124564436.95</v>
      </c>
      <c r="E122" s="154">
        <v>15326292.609999999</v>
      </c>
      <c r="F122" s="154">
        <v>8484050493.7700005</v>
      </c>
      <c r="H122" s="230">
        <f t="shared" si="3"/>
        <v>80773409.610812664</v>
      </c>
      <c r="I122" s="230">
        <f t="shared" si="4"/>
        <v>6533988.7114609331</v>
      </c>
      <c r="J122" s="231">
        <f t="shared" si="5"/>
        <v>3617710766.687829</v>
      </c>
    </row>
    <row r="123" spans="2:10" x14ac:dyDescent="0.2">
      <c r="B123" s="228">
        <v>117</v>
      </c>
      <c r="C123" s="320">
        <v>46905</v>
      </c>
      <c r="D123" s="154">
        <v>123508054.08</v>
      </c>
      <c r="E123" s="154">
        <v>15108527.9</v>
      </c>
      <c r="F123" s="154">
        <v>8359486056.0500002</v>
      </c>
      <c r="H123" s="230">
        <f t="shared" si="3"/>
        <v>79437989.159376621</v>
      </c>
      <c r="I123" s="230">
        <f t="shared" si="4"/>
        <v>6391289.0211484982</v>
      </c>
      <c r="J123" s="231">
        <f t="shared" si="5"/>
        <v>3538272777.5284524</v>
      </c>
    </row>
    <row r="124" spans="2:10" x14ac:dyDescent="0.2">
      <c r="B124" s="228">
        <v>118</v>
      </c>
      <c r="C124" s="320">
        <v>46935</v>
      </c>
      <c r="D124" s="154">
        <v>122436463.11</v>
      </c>
      <c r="E124" s="154">
        <v>14895021.08</v>
      </c>
      <c r="F124" s="154">
        <v>8235978001.4499998</v>
      </c>
      <c r="H124" s="230">
        <f t="shared" si="3"/>
        <v>78018238.710589886</v>
      </c>
      <c r="I124" s="230">
        <f t="shared" si="4"/>
        <v>6250948.5736335991</v>
      </c>
      <c r="J124" s="231">
        <f t="shared" si="5"/>
        <v>3460254538.8178625</v>
      </c>
    </row>
    <row r="125" spans="2:10" x14ac:dyDescent="0.2">
      <c r="B125" s="228">
        <v>119</v>
      </c>
      <c r="C125" s="320">
        <v>46966</v>
      </c>
      <c r="D125" s="154">
        <v>121426977.62</v>
      </c>
      <c r="E125" s="154">
        <v>14678069.039999999</v>
      </c>
      <c r="F125" s="154">
        <v>8113541537.0200005</v>
      </c>
      <c r="H125" s="230">
        <f t="shared" si="3"/>
        <v>76612059.886262417</v>
      </c>
      <c r="I125" s="230">
        <f t="shared" si="4"/>
        <v>6113116.3519115569</v>
      </c>
      <c r="J125" s="231">
        <f t="shared" si="5"/>
        <v>3383642478.9316001</v>
      </c>
    </row>
    <row r="126" spans="2:10" x14ac:dyDescent="0.2">
      <c r="B126" s="228">
        <v>120</v>
      </c>
      <c r="C126" s="320">
        <v>46997</v>
      </c>
      <c r="D126" s="154">
        <v>120447972.12</v>
      </c>
      <c r="E126" s="154">
        <v>14466356.609999999</v>
      </c>
      <c r="F126" s="154">
        <v>7992114558.6099997</v>
      </c>
      <c r="H126" s="230">
        <f t="shared" si="3"/>
        <v>75251402.634149551</v>
      </c>
      <c r="I126" s="230">
        <f t="shared" si="4"/>
        <v>5977768.3794458276</v>
      </c>
      <c r="J126" s="231">
        <f t="shared" si="5"/>
        <v>3308391076.2974505</v>
      </c>
    </row>
    <row r="127" spans="2:10" x14ac:dyDescent="0.2">
      <c r="B127" s="228">
        <v>121</v>
      </c>
      <c r="C127" s="320">
        <v>47027</v>
      </c>
      <c r="D127" s="154">
        <v>119359647.91</v>
      </c>
      <c r="E127" s="154">
        <v>14257325.65</v>
      </c>
      <c r="F127" s="154">
        <v>7871666586.6800003</v>
      </c>
      <c r="H127" s="230">
        <f t="shared" si="3"/>
        <v>73922272.736956596</v>
      </c>
      <c r="I127" s="230">
        <f t="shared" si="4"/>
        <v>5844824.2347921627</v>
      </c>
      <c r="J127" s="231">
        <f t="shared" si="5"/>
        <v>3234468803.5604939</v>
      </c>
    </row>
    <row r="128" spans="2:10" x14ac:dyDescent="0.2">
      <c r="B128" s="228">
        <v>122</v>
      </c>
      <c r="C128" s="232">
        <v>47058</v>
      </c>
      <c r="D128" s="233">
        <v>118377337.19</v>
      </c>
      <c r="E128" s="233">
        <v>14046378.92</v>
      </c>
      <c r="F128" s="233">
        <v>7752306936.8400002</v>
      </c>
      <c r="H128" s="230">
        <f t="shared" si="3"/>
        <v>72567053.347296715</v>
      </c>
      <c r="I128" s="230">
        <f t="shared" si="4"/>
        <v>5714228.2196235396</v>
      </c>
      <c r="J128" s="231">
        <f t="shared" si="5"/>
        <v>3161901750.2131972</v>
      </c>
    </row>
    <row r="129" spans="2:10" x14ac:dyDescent="0.2">
      <c r="B129" s="228">
        <v>123</v>
      </c>
      <c r="C129" s="232">
        <v>47088</v>
      </c>
      <c r="D129" s="233">
        <v>117336871.65000001</v>
      </c>
      <c r="E129" s="233">
        <v>13838871.960000001</v>
      </c>
      <c r="F129" s="233">
        <v>7633929600.6400003</v>
      </c>
      <c r="H129" s="230">
        <f t="shared" si="3"/>
        <v>71274013.615567684</v>
      </c>
      <c r="I129" s="230">
        <f t="shared" si="4"/>
        <v>5586026.425376649</v>
      </c>
      <c r="J129" s="231">
        <f t="shared" si="5"/>
        <v>3090627736.5976295</v>
      </c>
    </row>
    <row r="130" spans="2:10" x14ac:dyDescent="0.2">
      <c r="B130" s="228">
        <v>124</v>
      </c>
      <c r="C130" s="232">
        <v>47119</v>
      </c>
      <c r="D130" s="233">
        <v>116432015.3</v>
      </c>
      <c r="E130" s="233">
        <v>13635075.66</v>
      </c>
      <c r="F130" s="233">
        <v>7516592729.0500002</v>
      </c>
      <c r="H130" s="230">
        <f t="shared" si="3"/>
        <v>69975681.238769054</v>
      </c>
      <c r="I130" s="230">
        <f t="shared" si="4"/>
        <v>5460109.001322479</v>
      </c>
      <c r="J130" s="231">
        <f t="shared" si="5"/>
        <v>3020652055.3588605</v>
      </c>
    </row>
    <row r="131" spans="2:10" x14ac:dyDescent="0.2">
      <c r="B131" s="228">
        <v>125</v>
      </c>
      <c r="C131" s="232">
        <v>47150</v>
      </c>
      <c r="D131" s="233">
        <v>115594890.87</v>
      </c>
      <c r="E131" s="233">
        <v>13428144.76</v>
      </c>
      <c r="F131" s="233">
        <v>7400160709.4300003</v>
      </c>
      <c r="H131" s="230">
        <f t="shared" si="3"/>
        <v>68749820.059892654</v>
      </c>
      <c r="I131" s="230">
        <f t="shared" si="4"/>
        <v>5336485.2978006536</v>
      </c>
      <c r="J131" s="231">
        <f t="shared" si="5"/>
        <v>2951902235.2989678</v>
      </c>
    </row>
    <row r="132" spans="2:10" x14ac:dyDescent="0.2">
      <c r="B132" s="228">
        <v>126</v>
      </c>
      <c r="C132" s="232">
        <v>47178</v>
      </c>
      <c r="D132" s="233">
        <v>114800585.93000001</v>
      </c>
      <c r="E132" s="233">
        <v>13225744.199999999</v>
      </c>
      <c r="F132" s="233">
        <v>7284565819.2200003</v>
      </c>
      <c r="H132" s="230">
        <f t="shared" si="3"/>
        <v>67567727.683019161</v>
      </c>
      <c r="I132" s="230">
        <f t="shared" si="4"/>
        <v>5215027.2823615102</v>
      </c>
      <c r="J132" s="231">
        <f t="shared" si="5"/>
        <v>2884334507.6159487</v>
      </c>
    </row>
    <row r="133" spans="2:10" x14ac:dyDescent="0.2">
      <c r="B133" s="228">
        <v>127</v>
      </c>
      <c r="C133" s="232">
        <v>47209</v>
      </c>
      <c r="D133" s="233">
        <v>113962893.58</v>
      </c>
      <c r="E133" s="233">
        <v>13025572.66</v>
      </c>
      <c r="F133" s="233">
        <v>7169765235.1300001</v>
      </c>
      <c r="H133" s="230">
        <f t="shared" si="3"/>
        <v>66418622.746106148</v>
      </c>
      <c r="I133" s="230">
        <f t="shared" si="4"/>
        <v>5095657.6301215095</v>
      </c>
      <c r="J133" s="231">
        <f t="shared" si="5"/>
        <v>2817915884.8698425</v>
      </c>
    </row>
    <row r="134" spans="2:10" x14ac:dyDescent="0.2">
      <c r="B134" s="228">
        <v>128</v>
      </c>
      <c r="C134" s="232">
        <v>47239</v>
      </c>
      <c r="D134" s="233">
        <v>113169228.77</v>
      </c>
      <c r="E134" s="233">
        <v>12823294.369999999</v>
      </c>
      <c r="F134" s="233">
        <v>7055802345.0200005</v>
      </c>
      <c r="H134" s="230">
        <f t="shared" si="3"/>
        <v>65268182.727339268</v>
      </c>
      <c r="I134" s="230">
        <f t="shared" si="4"/>
        <v>4978318.0632700557</v>
      </c>
      <c r="J134" s="231">
        <f t="shared" si="5"/>
        <v>2752647702.1425033</v>
      </c>
    </row>
    <row r="135" spans="2:10" x14ac:dyDescent="0.2">
      <c r="B135" s="228">
        <v>129</v>
      </c>
      <c r="C135" s="232">
        <v>47270</v>
      </c>
      <c r="D135" s="233">
        <v>112265395.40000001</v>
      </c>
      <c r="E135" s="233">
        <v>12624158.82</v>
      </c>
      <c r="F135" s="233">
        <v>6942633113.4799995</v>
      </c>
      <c r="H135" s="230">
        <f t="shared" si="3"/>
        <v>64150577.152262211</v>
      </c>
      <c r="I135" s="230">
        <f t="shared" si="4"/>
        <v>4863010.9404517552</v>
      </c>
      <c r="J135" s="231">
        <f t="shared" si="5"/>
        <v>2688497124.9902411</v>
      </c>
    </row>
    <row r="136" spans="2:10" x14ac:dyDescent="0.2">
      <c r="B136" s="228">
        <v>130</v>
      </c>
      <c r="C136" s="232">
        <v>47300</v>
      </c>
      <c r="D136" s="233">
        <v>111222752.40000001</v>
      </c>
      <c r="E136" s="233">
        <v>12428171.49</v>
      </c>
      <c r="F136" s="233">
        <v>6830367716.0600004</v>
      </c>
      <c r="H136" s="230">
        <f t="shared" si="3"/>
        <v>63005837.782365322</v>
      </c>
      <c r="I136" s="230">
        <f t="shared" si="4"/>
        <v>4749678.2541494258</v>
      </c>
      <c r="J136" s="231">
        <f t="shared" si="5"/>
        <v>2625491287.2078757</v>
      </c>
    </row>
    <row r="137" spans="2:10" x14ac:dyDescent="0.2">
      <c r="B137" s="228">
        <v>131</v>
      </c>
      <c r="C137" s="232">
        <v>47331</v>
      </c>
      <c r="D137" s="233">
        <v>110181229.43000001</v>
      </c>
      <c r="E137" s="233">
        <v>12229879.9</v>
      </c>
      <c r="F137" s="233">
        <v>6719144963.8500004</v>
      </c>
      <c r="H137" s="230">
        <f t="shared" ref="H137:H200" si="6">IF(ISERROR(J136-J137),0,J136-J137)</f>
        <v>61824109.183140278</v>
      </c>
      <c r="I137" s="230">
        <f t="shared" ref="I137:I200" si="7">IF(ISERROR(J136*$L$3/12),0,J136*$L$3/12)</f>
        <v>4638367.9407339143</v>
      </c>
      <c r="J137" s="231">
        <f t="shared" ref="J137:J200" si="8">IF(ISERROR(J136*(1-$B$3)^(1/12)*F137/F136),0,J136*(1-$B$3)^(1/12)*F137/F136)</f>
        <v>2563667178.0247355</v>
      </c>
    </row>
    <row r="138" spans="2:10" x14ac:dyDescent="0.2">
      <c r="B138" s="228">
        <v>132</v>
      </c>
      <c r="C138" s="232">
        <v>47362</v>
      </c>
      <c r="D138" s="233">
        <v>109128359.95</v>
      </c>
      <c r="E138" s="233">
        <v>12036230.779999999</v>
      </c>
      <c r="F138" s="233">
        <v>6608963738.79</v>
      </c>
      <c r="H138" s="230">
        <f t="shared" si="6"/>
        <v>60659758.552018642</v>
      </c>
      <c r="I138" s="230">
        <f t="shared" si="7"/>
        <v>4529145.3478436992</v>
      </c>
      <c r="J138" s="231">
        <f t="shared" si="8"/>
        <v>2503007419.4727168</v>
      </c>
    </row>
    <row r="139" spans="2:10" x14ac:dyDescent="0.2">
      <c r="B139" s="228">
        <v>133</v>
      </c>
      <c r="C139" s="232">
        <v>47392</v>
      </c>
      <c r="D139" s="233">
        <v>108073890.52</v>
      </c>
      <c r="E139" s="233">
        <v>11845281.18</v>
      </c>
      <c r="F139" s="233">
        <v>6499835377.2399998</v>
      </c>
      <c r="H139" s="230">
        <f t="shared" si="6"/>
        <v>59507883.710275173</v>
      </c>
      <c r="I139" s="230">
        <f t="shared" si="7"/>
        <v>4421979.7744017998</v>
      </c>
      <c r="J139" s="231">
        <f t="shared" si="8"/>
        <v>2443499535.7624416</v>
      </c>
    </row>
    <row r="140" spans="2:10" x14ac:dyDescent="0.2">
      <c r="B140" s="228">
        <v>134</v>
      </c>
      <c r="C140" s="232">
        <v>47423</v>
      </c>
      <c r="D140" s="233">
        <v>107072310.11</v>
      </c>
      <c r="E140" s="233">
        <v>11652748.140000001</v>
      </c>
      <c r="F140" s="233">
        <v>6391761490.6099997</v>
      </c>
      <c r="H140" s="230">
        <f t="shared" si="6"/>
        <v>58372034.256581783</v>
      </c>
      <c r="I140" s="230">
        <f t="shared" si="7"/>
        <v>4316849.1798469806</v>
      </c>
      <c r="J140" s="231">
        <f t="shared" si="8"/>
        <v>2385127501.5058599</v>
      </c>
    </row>
    <row r="141" spans="2:10" x14ac:dyDescent="0.2">
      <c r="B141" s="228">
        <v>135</v>
      </c>
      <c r="C141" s="232">
        <v>47453</v>
      </c>
      <c r="D141" s="233">
        <v>105949691.34999999</v>
      </c>
      <c r="E141" s="233">
        <v>11463919.460000001</v>
      </c>
      <c r="F141" s="233">
        <v>6284689178.8599997</v>
      </c>
      <c r="H141" s="230">
        <f t="shared" si="6"/>
        <v>57272214.722249985</v>
      </c>
      <c r="I141" s="230">
        <f t="shared" si="7"/>
        <v>4213725.2526603518</v>
      </c>
      <c r="J141" s="231">
        <f t="shared" si="8"/>
        <v>2327855286.7836099</v>
      </c>
    </row>
    <row r="142" spans="2:10" x14ac:dyDescent="0.2">
      <c r="B142" s="228">
        <v>136</v>
      </c>
      <c r="C142" s="232">
        <v>47484</v>
      </c>
      <c r="D142" s="233">
        <v>104794450.14</v>
      </c>
      <c r="E142" s="233">
        <v>11278348.140000001</v>
      </c>
      <c r="F142" s="233">
        <v>6178739485.4099998</v>
      </c>
      <c r="H142" s="230">
        <f t="shared" si="6"/>
        <v>56143691.022444725</v>
      </c>
      <c r="I142" s="230">
        <f t="shared" si="7"/>
        <v>4112544.3399843774</v>
      </c>
      <c r="J142" s="231">
        <f t="shared" si="8"/>
        <v>2271711595.7611651</v>
      </c>
    </row>
    <row r="143" spans="2:10" x14ac:dyDescent="0.2">
      <c r="B143" s="228">
        <v>137</v>
      </c>
      <c r="C143" s="232">
        <v>47515</v>
      </c>
      <c r="D143" s="233">
        <v>103699428.51000001</v>
      </c>
      <c r="E143" s="233">
        <v>11091053.49</v>
      </c>
      <c r="F143" s="233">
        <v>6073945034.2799997</v>
      </c>
      <c r="H143" s="230">
        <f t="shared" si="6"/>
        <v>55019852.815959454</v>
      </c>
      <c r="I143" s="230">
        <f t="shared" si="7"/>
        <v>4013357.1525113918</v>
      </c>
      <c r="J143" s="231">
        <f t="shared" si="8"/>
        <v>2216691742.9452057</v>
      </c>
    </row>
    <row r="144" spans="2:10" x14ac:dyDescent="0.2">
      <c r="B144" s="228">
        <v>138</v>
      </c>
      <c r="C144" s="232">
        <v>47543</v>
      </c>
      <c r="D144" s="233">
        <v>102651394.65000001</v>
      </c>
      <c r="E144" s="233">
        <v>10908307.42</v>
      </c>
      <c r="F144" s="233">
        <v>5970245607.8800001</v>
      </c>
      <c r="H144" s="230">
        <f t="shared" si="6"/>
        <v>53934478.201814175</v>
      </c>
      <c r="I144" s="230">
        <f t="shared" si="7"/>
        <v>3916155.4125365298</v>
      </c>
      <c r="J144" s="231">
        <f t="shared" si="8"/>
        <v>2162757264.7433915</v>
      </c>
    </row>
    <row r="145" spans="2:10" x14ac:dyDescent="0.2">
      <c r="B145" s="228">
        <v>139</v>
      </c>
      <c r="C145" s="232">
        <v>47574</v>
      </c>
      <c r="D145" s="233">
        <v>101527874.81999999</v>
      </c>
      <c r="E145" s="233">
        <v>10728229.73</v>
      </c>
      <c r="F145" s="233">
        <v>5867594211.4700003</v>
      </c>
      <c r="H145" s="230">
        <f t="shared" si="6"/>
        <v>52881960.566317558</v>
      </c>
      <c r="I145" s="230">
        <f t="shared" si="7"/>
        <v>3820871.167713325</v>
      </c>
      <c r="J145" s="231">
        <f t="shared" si="8"/>
        <v>2109875304.177074</v>
      </c>
    </row>
    <row r="146" spans="2:10" x14ac:dyDescent="0.2">
      <c r="B146" s="228">
        <v>140</v>
      </c>
      <c r="C146" s="232">
        <v>47604</v>
      </c>
      <c r="D146" s="233">
        <v>100336848.78</v>
      </c>
      <c r="E146" s="233">
        <v>10546670.630000001</v>
      </c>
      <c r="F146" s="233">
        <v>5766066336.9499998</v>
      </c>
      <c r="H146" s="230">
        <f t="shared" si="6"/>
        <v>51817884.011110544</v>
      </c>
      <c r="I146" s="230">
        <f t="shared" si="7"/>
        <v>3727446.3707128302</v>
      </c>
      <c r="J146" s="231">
        <f t="shared" si="8"/>
        <v>2058057420.1659634</v>
      </c>
    </row>
    <row r="147" spans="2:10" x14ac:dyDescent="0.2">
      <c r="B147" s="228">
        <v>141</v>
      </c>
      <c r="C147" s="232">
        <v>47635</v>
      </c>
      <c r="D147" s="233">
        <v>98999248.659999996</v>
      </c>
      <c r="E147" s="233">
        <v>10369239.970000001</v>
      </c>
      <c r="F147" s="233">
        <v>5665729488.54</v>
      </c>
      <c r="H147" s="230">
        <f t="shared" si="6"/>
        <v>50745683.984480619</v>
      </c>
      <c r="I147" s="230">
        <f t="shared" si="7"/>
        <v>3635901.442293202</v>
      </c>
      <c r="J147" s="231">
        <f t="shared" si="8"/>
        <v>2007311736.1814828</v>
      </c>
    </row>
    <row r="148" spans="2:10" x14ac:dyDescent="0.2">
      <c r="B148" s="228">
        <v>142</v>
      </c>
      <c r="C148" s="232">
        <v>47665</v>
      </c>
      <c r="D148" s="233">
        <v>97505272.299999997</v>
      </c>
      <c r="E148" s="233">
        <v>10195129.51</v>
      </c>
      <c r="F148" s="233">
        <v>5566730242.9899998</v>
      </c>
      <c r="H148" s="230">
        <f t="shared" si="6"/>
        <v>49638062.077687979</v>
      </c>
      <c r="I148" s="230">
        <f t="shared" si="7"/>
        <v>3546250.7339206194</v>
      </c>
      <c r="J148" s="231">
        <f t="shared" si="8"/>
        <v>1957673674.1037948</v>
      </c>
    </row>
    <row r="149" spans="2:10" x14ac:dyDescent="0.2">
      <c r="B149" s="228">
        <v>143</v>
      </c>
      <c r="C149" s="232">
        <v>47696</v>
      </c>
      <c r="D149" s="233">
        <v>96120953.349999994</v>
      </c>
      <c r="E149" s="233">
        <v>10020081.58</v>
      </c>
      <c r="F149" s="233">
        <v>5469224966.1199999</v>
      </c>
      <c r="H149" s="230">
        <f t="shared" si="6"/>
        <v>48492921.020733356</v>
      </c>
      <c r="I149" s="230">
        <f t="shared" si="7"/>
        <v>3458556.8242500373</v>
      </c>
      <c r="J149" s="231">
        <f t="shared" si="8"/>
        <v>1909180753.0830615</v>
      </c>
    </row>
    <row r="150" spans="2:10" x14ac:dyDescent="0.2">
      <c r="B150" s="228">
        <v>144</v>
      </c>
      <c r="C150" s="232">
        <v>47727</v>
      </c>
      <c r="D150" s="233">
        <v>94704738.290000007</v>
      </c>
      <c r="E150" s="233">
        <v>9849791.0299999993</v>
      </c>
      <c r="F150" s="233">
        <v>5373104013.5699997</v>
      </c>
      <c r="H150" s="230">
        <f t="shared" si="6"/>
        <v>47403828.140669584</v>
      </c>
      <c r="I150" s="230">
        <f t="shared" si="7"/>
        <v>3372885.9971134085</v>
      </c>
      <c r="J150" s="231">
        <f t="shared" si="8"/>
        <v>1861776924.9423919</v>
      </c>
    </row>
    <row r="151" spans="2:10" x14ac:dyDescent="0.2">
      <c r="B151" s="228">
        <v>145</v>
      </c>
      <c r="C151" s="232">
        <v>47757</v>
      </c>
      <c r="D151" s="233">
        <v>93248466.75</v>
      </c>
      <c r="E151" s="233">
        <v>9682705.3200000003</v>
      </c>
      <c r="F151" s="233">
        <v>5278399275.9300003</v>
      </c>
      <c r="H151" s="230">
        <f t="shared" si="6"/>
        <v>46320748.978351355</v>
      </c>
      <c r="I151" s="230">
        <f t="shared" si="7"/>
        <v>3289139.2340648924</v>
      </c>
      <c r="J151" s="231">
        <f t="shared" si="8"/>
        <v>1815456175.9640405</v>
      </c>
    </row>
    <row r="152" spans="2:10" x14ac:dyDescent="0.2">
      <c r="B152" s="228">
        <v>146</v>
      </c>
      <c r="C152" s="232">
        <v>47788</v>
      </c>
      <c r="D152" s="233">
        <v>92084129.590000004</v>
      </c>
      <c r="E152" s="233">
        <v>9514841.6699999999</v>
      </c>
      <c r="F152" s="233">
        <v>5185150809.2399998</v>
      </c>
      <c r="H152" s="230">
        <f t="shared" si="6"/>
        <v>45241002.247406721</v>
      </c>
      <c r="I152" s="230">
        <f t="shared" si="7"/>
        <v>3207305.9108698051</v>
      </c>
      <c r="J152" s="231">
        <f t="shared" si="8"/>
        <v>1770215173.7166338</v>
      </c>
    </row>
    <row r="153" spans="2:10" x14ac:dyDescent="0.2">
      <c r="B153" s="228">
        <v>147</v>
      </c>
      <c r="C153" s="232">
        <v>47818</v>
      </c>
      <c r="D153" s="233">
        <v>90933584.409999996</v>
      </c>
      <c r="E153" s="233">
        <v>9350946.0199999996</v>
      </c>
      <c r="F153" s="233">
        <v>5093066677.5</v>
      </c>
      <c r="H153" s="230">
        <f t="shared" si="6"/>
        <v>44277278.62097168</v>
      </c>
      <c r="I153" s="230">
        <f t="shared" si="7"/>
        <v>3127380.1402327195</v>
      </c>
      <c r="J153" s="231">
        <f t="shared" si="8"/>
        <v>1725937895.0956621</v>
      </c>
    </row>
    <row r="154" spans="2:10" x14ac:dyDescent="0.2">
      <c r="B154" s="228">
        <v>148</v>
      </c>
      <c r="C154" s="232">
        <v>47849</v>
      </c>
      <c r="D154" s="233">
        <v>89845912.680000007</v>
      </c>
      <c r="E154" s="233">
        <v>9189996.3800000008</v>
      </c>
      <c r="F154" s="233">
        <v>5002133093.7799997</v>
      </c>
      <c r="H154" s="230">
        <f t="shared" si="6"/>
        <v>43332872.197904348</v>
      </c>
      <c r="I154" s="230">
        <f t="shared" si="7"/>
        <v>3049156.9480023365</v>
      </c>
      <c r="J154" s="231">
        <f t="shared" si="8"/>
        <v>1682605022.8977578</v>
      </c>
    </row>
    <row r="155" spans="2:10" x14ac:dyDescent="0.2">
      <c r="B155" s="228">
        <v>149</v>
      </c>
      <c r="C155" s="232">
        <v>47880</v>
      </c>
      <c r="D155" s="233">
        <v>88775295.700000003</v>
      </c>
      <c r="E155" s="233">
        <v>9027737.9900000002</v>
      </c>
      <c r="F155" s="233">
        <v>4912287180.2399998</v>
      </c>
      <c r="H155" s="230">
        <f t="shared" si="6"/>
        <v>42423851.373338223</v>
      </c>
      <c r="I155" s="230">
        <f t="shared" si="7"/>
        <v>2972602.2071193722</v>
      </c>
      <c r="J155" s="231">
        <f t="shared" si="8"/>
        <v>1640181171.5244195</v>
      </c>
    </row>
    <row r="156" spans="2:10" x14ac:dyDescent="0.2">
      <c r="B156" s="228">
        <v>150</v>
      </c>
      <c r="C156" s="232">
        <v>47908</v>
      </c>
      <c r="D156" s="233">
        <v>87872205.870000005</v>
      </c>
      <c r="E156" s="233">
        <v>8869564.0999999996</v>
      </c>
      <c r="F156" s="233">
        <v>4823511886.5299997</v>
      </c>
      <c r="H156" s="230">
        <f t="shared" si="6"/>
        <v>41534225.370353222</v>
      </c>
      <c r="I156" s="230">
        <f t="shared" si="7"/>
        <v>2897653.4030264746</v>
      </c>
      <c r="J156" s="231">
        <f t="shared" si="8"/>
        <v>1598646946.1540663</v>
      </c>
    </row>
    <row r="157" spans="2:10" x14ac:dyDescent="0.2">
      <c r="B157" s="228">
        <v>151</v>
      </c>
      <c r="C157" s="232">
        <v>47939</v>
      </c>
      <c r="D157" s="233">
        <v>87006370.870000005</v>
      </c>
      <c r="E157" s="233">
        <v>8713695.7400000002</v>
      </c>
      <c r="F157" s="233">
        <v>4735639677.7200003</v>
      </c>
      <c r="H157" s="230">
        <f t="shared" si="6"/>
        <v>40713160.575516701</v>
      </c>
      <c r="I157" s="230">
        <f t="shared" si="7"/>
        <v>2824276.2715388504</v>
      </c>
      <c r="J157" s="231">
        <f t="shared" si="8"/>
        <v>1557933785.5785496</v>
      </c>
    </row>
    <row r="158" spans="2:10" x14ac:dyDescent="0.2">
      <c r="B158" s="228">
        <v>152</v>
      </c>
      <c r="C158" s="232">
        <v>47969</v>
      </c>
      <c r="D158" s="233">
        <v>86133590.200000003</v>
      </c>
      <c r="E158" s="233">
        <v>8556411.0999999996</v>
      </c>
      <c r="F158" s="233">
        <v>4648633309.4099998</v>
      </c>
      <c r="H158" s="230">
        <f t="shared" si="6"/>
        <v>39916313.063831091</v>
      </c>
      <c r="I158" s="230">
        <f t="shared" si="7"/>
        <v>2752349.6878554379</v>
      </c>
      <c r="J158" s="231">
        <f t="shared" si="8"/>
        <v>1518017472.5147185</v>
      </c>
    </row>
    <row r="159" spans="2:10" x14ac:dyDescent="0.2">
      <c r="B159" s="228">
        <v>153</v>
      </c>
      <c r="C159" s="232">
        <v>48000</v>
      </c>
      <c r="D159" s="233">
        <v>85161866.599999994</v>
      </c>
      <c r="E159" s="233">
        <v>8402554.7200000007</v>
      </c>
      <c r="F159" s="233">
        <v>4562499716.5799999</v>
      </c>
      <c r="H159" s="230">
        <f t="shared" si="6"/>
        <v>39128853.827450275</v>
      </c>
      <c r="I159" s="230">
        <f t="shared" si="7"/>
        <v>2681830.8681093361</v>
      </c>
      <c r="J159" s="231">
        <f t="shared" si="8"/>
        <v>1478888618.6872683</v>
      </c>
    </row>
    <row r="160" spans="2:10" x14ac:dyDescent="0.2">
      <c r="B160" s="228">
        <v>154</v>
      </c>
      <c r="C160" s="232">
        <v>48030</v>
      </c>
      <c r="D160" s="233">
        <v>84070431.670000002</v>
      </c>
      <c r="E160" s="233">
        <v>8251144.4699999997</v>
      </c>
      <c r="F160" s="233">
        <v>4477337848.2799997</v>
      </c>
      <c r="H160" s="230">
        <f t="shared" si="6"/>
        <v>38321100.246588469</v>
      </c>
      <c r="I160" s="230">
        <f t="shared" si="7"/>
        <v>2612703.2263475074</v>
      </c>
      <c r="J160" s="231">
        <f t="shared" si="8"/>
        <v>1440567518.4406798</v>
      </c>
    </row>
    <row r="161" spans="2:10" x14ac:dyDescent="0.2">
      <c r="B161" s="228">
        <v>155</v>
      </c>
      <c r="C161" s="232">
        <v>48061</v>
      </c>
      <c r="D161" s="233">
        <v>83015854.200000003</v>
      </c>
      <c r="E161" s="233">
        <v>8098725.6399999997</v>
      </c>
      <c r="F161" s="233">
        <v>4393267413.7700005</v>
      </c>
      <c r="H161" s="230">
        <f t="shared" si="6"/>
        <v>37487219.534495831</v>
      </c>
      <c r="I161" s="230">
        <f t="shared" si="7"/>
        <v>2545002.6159118679</v>
      </c>
      <c r="J161" s="231">
        <f t="shared" si="8"/>
        <v>1403080298.906184</v>
      </c>
    </row>
    <row r="162" spans="2:10" x14ac:dyDescent="0.2">
      <c r="B162" s="228">
        <v>156</v>
      </c>
      <c r="C162" s="232">
        <v>48092</v>
      </c>
      <c r="D162" s="233">
        <v>81906786.969999999</v>
      </c>
      <c r="E162" s="233">
        <v>7950088.3899999997</v>
      </c>
      <c r="F162" s="233">
        <v>4310251561.8299999</v>
      </c>
      <c r="H162" s="230">
        <f t="shared" si="6"/>
        <v>36677820.76570034</v>
      </c>
      <c r="I162" s="230">
        <f t="shared" si="7"/>
        <v>2478775.1947342581</v>
      </c>
      <c r="J162" s="231">
        <f t="shared" si="8"/>
        <v>1366402478.1404836</v>
      </c>
    </row>
    <row r="163" spans="2:10" x14ac:dyDescent="0.2">
      <c r="B163" s="228">
        <v>157</v>
      </c>
      <c r="C163" s="232">
        <v>48122</v>
      </c>
      <c r="D163" s="233">
        <v>80854625.150000006</v>
      </c>
      <c r="E163" s="233">
        <v>7803867.5899999999</v>
      </c>
      <c r="F163" s="233">
        <v>4228344772.52</v>
      </c>
      <c r="H163" s="230">
        <f t="shared" si="6"/>
        <v>35863656.973125219</v>
      </c>
      <c r="I163" s="230">
        <f t="shared" si="7"/>
        <v>2413977.7113815211</v>
      </c>
      <c r="J163" s="231">
        <f t="shared" si="8"/>
        <v>1330538821.1673584</v>
      </c>
    </row>
    <row r="164" spans="2:10" x14ac:dyDescent="0.2">
      <c r="B164" s="228">
        <v>158</v>
      </c>
      <c r="C164" s="232">
        <v>48153</v>
      </c>
      <c r="D164" s="233">
        <v>79748605.359999999</v>
      </c>
      <c r="E164" s="233">
        <v>7656729.8099999996</v>
      </c>
      <c r="F164" s="233">
        <v>4147490147.2199998</v>
      </c>
      <c r="H164" s="230">
        <f t="shared" si="6"/>
        <v>35079866.491108894</v>
      </c>
      <c r="I164" s="230">
        <f t="shared" si="7"/>
        <v>2350618.5840623332</v>
      </c>
      <c r="J164" s="231">
        <f t="shared" si="8"/>
        <v>1295458954.6762495</v>
      </c>
    </row>
    <row r="165" spans="2:10" x14ac:dyDescent="0.2">
      <c r="B165" s="228">
        <v>159</v>
      </c>
      <c r="C165" s="232">
        <v>48183</v>
      </c>
      <c r="D165" s="233">
        <v>78525915.549999997</v>
      </c>
      <c r="E165" s="233">
        <v>7513141.3200000003</v>
      </c>
      <c r="F165" s="233">
        <v>4067741541.7199998</v>
      </c>
      <c r="H165" s="230">
        <f t="shared" si="6"/>
        <v>34291425.210763216</v>
      </c>
      <c r="I165" s="230">
        <f t="shared" si="7"/>
        <v>2288644.1532613742</v>
      </c>
      <c r="J165" s="231">
        <f t="shared" si="8"/>
        <v>1261167529.4654863</v>
      </c>
    </row>
    <row r="166" spans="2:10" x14ac:dyDescent="0.2">
      <c r="B166" s="228">
        <v>160</v>
      </c>
      <c r="C166" s="232">
        <v>48214</v>
      </c>
      <c r="D166" s="233">
        <v>77339205.569999993</v>
      </c>
      <c r="E166" s="233">
        <v>7372010.3899999997</v>
      </c>
      <c r="F166" s="233">
        <v>3989215624.0300002</v>
      </c>
      <c r="H166" s="230">
        <f t="shared" si="6"/>
        <v>33479342.663462639</v>
      </c>
      <c r="I166" s="230">
        <f t="shared" si="7"/>
        <v>2228062.6353890258</v>
      </c>
      <c r="J166" s="231">
        <f t="shared" si="8"/>
        <v>1227688186.8020236</v>
      </c>
    </row>
    <row r="167" spans="2:10" x14ac:dyDescent="0.2">
      <c r="B167" s="228">
        <v>161</v>
      </c>
      <c r="C167" s="232">
        <v>48245</v>
      </c>
      <c r="D167" s="233">
        <v>76273308.200000003</v>
      </c>
      <c r="E167" s="233">
        <v>7230253.2999999998</v>
      </c>
      <c r="F167" s="233">
        <v>3911876422.2600002</v>
      </c>
      <c r="H167" s="230">
        <f t="shared" si="6"/>
        <v>32691150.876744032</v>
      </c>
      <c r="I167" s="230">
        <f t="shared" si="7"/>
        <v>2168915.796683575</v>
      </c>
      <c r="J167" s="231">
        <f t="shared" si="8"/>
        <v>1194997035.9252796</v>
      </c>
    </row>
    <row r="168" spans="2:10" x14ac:dyDescent="0.2">
      <c r="B168" s="228">
        <v>162</v>
      </c>
      <c r="C168" s="232">
        <v>48274</v>
      </c>
      <c r="D168" s="233">
        <v>75373080.430000007</v>
      </c>
      <c r="E168" s="233">
        <v>7091960.75</v>
      </c>
      <c r="F168" s="233">
        <v>3835603113.3299999</v>
      </c>
      <c r="H168" s="230">
        <f t="shared" si="6"/>
        <v>31952087.366486788</v>
      </c>
      <c r="I168" s="230">
        <f t="shared" si="7"/>
        <v>2111161.4301346606</v>
      </c>
      <c r="J168" s="231">
        <f t="shared" si="8"/>
        <v>1163044948.5587928</v>
      </c>
    </row>
    <row r="169" spans="2:10" x14ac:dyDescent="0.2">
      <c r="B169" s="228">
        <v>163</v>
      </c>
      <c r="C169" s="232">
        <v>48305</v>
      </c>
      <c r="D169" s="233">
        <v>74525832.989999995</v>
      </c>
      <c r="E169" s="233">
        <v>6955504.5</v>
      </c>
      <c r="F169" s="233">
        <v>3760230032.2399998</v>
      </c>
      <c r="H169" s="230">
        <f t="shared" si="6"/>
        <v>31274405.435968637</v>
      </c>
      <c r="I169" s="230">
        <f t="shared" si="7"/>
        <v>2054712.7424538673</v>
      </c>
      <c r="J169" s="231">
        <f t="shared" si="8"/>
        <v>1131770543.1228242</v>
      </c>
    </row>
    <row r="170" spans="2:10" x14ac:dyDescent="0.2">
      <c r="B170" s="228">
        <v>164</v>
      </c>
      <c r="C170" s="232">
        <v>48335</v>
      </c>
      <c r="D170" s="233">
        <v>73741722.170000002</v>
      </c>
      <c r="E170" s="233">
        <v>6818177.4500000002</v>
      </c>
      <c r="F170" s="233">
        <v>3685704199.0599999</v>
      </c>
      <c r="H170" s="230">
        <f t="shared" si="6"/>
        <v>30622818.840960741</v>
      </c>
      <c r="I170" s="230">
        <f t="shared" si="7"/>
        <v>1999461.2928503228</v>
      </c>
      <c r="J170" s="231">
        <f t="shared" si="8"/>
        <v>1101147724.2818635</v>
      </c>
    </row>
    <row r="171" spans="2:10" x14ac:dyDescent="0.2">
      <c r="B171" s="228">
        <v>165</v>
      </c>
      <c r="C171" s="232">
        <v>48366</v>
      </c>
      <c r="D171" s="233">
        <v>72915428.290000007</v>
      </c>
      <c r="E171" s="233">
        <v>6683811.9000000004</v>
      </c>
      <c r="F171" s="233">
        <v>3611962476.3800001</v>
      </c>
      <c r="H171" s="230">
        <f t="shared" si="6"/>
        <v>29999742.862433314</v>
      </c>
      <c r="I171" s="230">
        <f t="shared" si="7"/>
        <v>1945360.9795646255</v>
      </c>
      <c r="J171" s="231">
        <f t="shared" si="8"/>
        <v>1071147981.4194301</v>
      </c>
    </row>
    <row r="172" spans="2:10" x14ac:dyDescent="0.2">
      <c r="B172" s="228">
        <v>166</v>
      </c>
      <c r="C172" s="232">
        <v>48396</v>
      </c>
      <c r="D172" s="233">
        <v>71996224.150000006</v>
      </c>
      <c r="E172" s="233">
        <v>6551242.4900000002</v>
      </c>
      <c r="F172" s="233">
        <v>3539047052.8200002</v>
      </c>
      <c r="H172" s="230">
        <f t="shared" si="6"/>
        <v>29373497.258083701</v>
      </c>
      <c r="I172" s="230">
        <f t="shared" si="7"/>
        <v>1892361.4338409931</v>
      </c>
      <c r="J172" s="231">
        <f t="shared" si="8"/>
        <v>1041774484.1613464</v>
      </c>
    </row>
    <row r="173" spans="2:10" x14ac:dyDescent="0.2">
      <c r="B173" s="228">
        <v>167</v>
      </c>
      <c r="C173" s="232">
        <v>48427</v>
      </c>
      <c r="D173" s="233">
        <v>71171154</v>
      </c>
      <c r="E173" s="233">
        <v>6418226.29</v>
      </c>
      <c r="F173" s="233">
        <v>3467050825.0300002</v>
      </c>
      <c r="H173" s="230">
        <f t="shared" si="6"/>
        <v>28729517.057001591</v>
      </c>
      <c r="I173" s="230">
        <f t="shared" si="7"/>
        <v>1840468.255351712</v>
      </c>
      <c r="J173" s="231">
        <f t="shared" si="8"/>
        <v>1013044967.1043448</v>
      </c>
    </row>
    <row r="174" spans="2:10" x14ac:dyDescent="0.2">
      <c r="B174" s="228">
        <v>168</v>
      </c>
      <c r="C174" s="232">
        <v>48458</v>
      </c>
      <c r="D174" s="233">
        <v>70393649.719999999</v>
      </c>
      <c r="E174" s="233">
        <v>6288275.3399999999</v>
      </c>
      <c r="F174" s="233">
        <v>3395879674.7199998</v>
      </c>
      <c r="H174" s="230">
        <f t="shared" si="6"/>
        <v>28122726.717467666</v>
      </c>
      <c r="I174" s="230">
        <f t="shared" si="7"/>
        <v>1789712.7752176758</v>
      </c>
      <c r="J174" s="231">
        <f t="shared" si="8"/>
        <v>984922240.38687718</v>
      </c>
    </row>
    <row r="175" spans="2:10" x14ac:dyDescent="0.2">
      <c r="B175" s="228">
        <v>169</v>
      </c>
      <c r="C175" s="232">
        <v>48488</v>
      </c>
      <c r="D175" s="233">
        <v>69617787.040000007</v>
      </c>
      <c r="E175" s="233">
        <v>6160065.1100000003</v>
      </c>
      <c r="F175" s="233">
        <v>3325486026.54</v>
      </c>
      <c r="H175" s="230">
        <f t="shared" si="6"/>
        <v>27538794.942336917</v>
      </c>
      <c r="I175" s="230">
        <f t="shared" si="7"/>
        <v>1740029.2913501495</v>
      </c>
      <c r="J175" s="231">
        <f t="shared" si="8"/>
        <v>957383445.44454026</v>
      </c>
    </row>
    <row r="176" spans="2:10" x14ac:dyDescent="0.2">
      <c r="B176" s="228">
        <v>170</v>
      </c>
      <c r="C176" s="232">
        <v>48519</v>
      </c>
      <c r="D176" s="233">
        <v>68863809.290000007</v>
      </c>
      <c r="E176" s="233">
        <v>6031389.9500000002</v>
      </c>
      <c r="F176" s="233">
        <v>3255868238.98</v>
      </c>
      <c r="H176" s="230">
        <f t="shared" si="6"/>
        <v>26964075.529730082</v>
      </c>
      <c r="I176" s="230">
        <f t="shared" si="7"/>
        <v>1691377.4202853544</v>
      </c>
      <c r="J176" s="231">
        <f t="shared" si="8"/>
        <v>930419369.91481018</v>
      </c>
    </row>
    <row r="177" spans="2:10" x14ac:dyDescent="0.2">
      <c r="B177" s="228">
        <v>171</v>
      </c>
      <c r="C177" s="232">
        <v>48549</v>
      </c>
      <c r="D177" s="233">
        <v>68129311.390000001</v>
      </c>
      <c r="E177" s="233">
        <v>5905567.7999999998</v>
      </c>
      <c r="F177" s="233">
        <v>3187004430.8099999</v>
      </c>
      <c r="H177" s="230">
        <f t="shared" si="6"/>
        <v>26404186.265545487</v>
      </c>
      <c r="I177" s="230">
        <f t="shared" si="7"/>
        <v>1643740.8868494981</v>
      </c>
      <c r="J177" s="231">
        <f t="shared" si="8"/>
        <v>904015183.64926469</v>
      </c>
    </row>
    <row r="178" spans="2:10" x14ac:dyDescent="0.2">
      <c r="B178" s="228">
        <v>172</v>
      </c>
      <c r="C178" s="232">
        <v>48580</v>
      </c>
      <c r="D178" s="233">
        <v>67438244.920000002</v>
      </c>
      <c r="E178" s="233">
        <v>5781360.1600000001</v>
      </c>
      <c r="F178" s="233">
        <v>3118875119.3699999</v>
      </c>
      <c r="H178" s="230">
        <f t="shared" si="6"/>
        <v>25858160.365925312</v>
      </c>
      <c r="I178" s="230">
        <f t="shared" si="7"/>
        <v>1597093.4911137009</v>
      </c>
      <c r="J178" s="231">
        <f t="shared" si="8"/>
        <v>878157023.28333938</v>
      </c>
    </row>
    <row r="179" spans="2:10" x14ac:dyDescent="0.2">
      <c r="B179" s="228">
        <v>173</v>
      </c>
      <c r="C179" s="232">
        <v>48611</v>
      </c>
      <c r="D179" s="233">
        <v>66707695.189999998</v>
      </c>
      <c r="E179" s="233">
        <v>5656671.9500000002</v>
      </c>
      <c r="F179" s="233">
        <v>3051436875.7399998</v>
      </c>
      <c r="H179" s="230">
        <f t="shared" si="6"/>
        <v>25332423.512898207</v>
      </c>
      <c r="I179" s="230">
        <f t="shared" si="7"/>
        <v>1551410.7411338994</v>
      </c>
      <c r="J179" s="231">
        <f t="shared" si="8"/>
        <v>852824599.77044117</v>
      </c>
    </row>
    <row r="180" spans="2:10" x14ac:dyDescent="0.2">
      <c r="B180" s="228">
        <v>174</v>
      </c>
      <c r="C180" s="232">
        <v>48639</v>
      </c>
      <c r="D180" s="233">
        <v>65998121.880000003</v>
      </c>
      <c r="E180" s="233">
        <v>5534739.5300000003</v>
      </c>
      <c r="F180" s="233">
        <v>2984729179.3600001</v>
      </c>
      <c r="H180" s="230">
        <f t="shared" si="6"/>
        <v>24803514.937741995</v>
      </c>
      <c r="I180" s="230">
        <f t="shared" si="7"/>
        <v>1506656.7929277795</v>
      </c>
      <c r="J180" s="231">
        <f t="shared" si="8"/>
        <v>828021084.83269918</v>
      </c>
    </row>
    <row r="181" spans="2:10" x14ac:dyDescent="0.2">
      <c r="B181" s="228">
        <v>175</v>
      </c>
      <c r="C181" s="232">
        <v>48670</v>
      </c>
      <c r="D181" s="233">
        <v>65270404.780000001</v>
      </c>
      <c r="E181" s="233">
        <v>5414374.2300000004</v>
      </c>
      <c r="F181" s="233">
        <v>2918731056.0100002</v>
      </c>
      <c r="H181" s="230">
        <f t="shared" si="6"/>
        <v>24288308.531074405</v>
      </c>
      <c r="I181" s="230">
        <f t="shared" si="7"/>
        <v>1462837.2498711019</v>
      </c>
      <c r="J181" s="231">
        <f t="shared" si="8"/>
        <v>803732776.30162477</v>
      </c>
    </row>
    <row r="182" spans="2:10" x14ac:dyDescent="0.2">
      <c r="B182" s="228">
        <v>176</v>
      </c>
      <c r="C182" s="232">
        <v>48700</v>
      </c>
      <c r="D182" s="233">
        <v>64493195.659999996</v>
      </c>
      <c r="E182" s="233">
        <v>5293727.7300000004</v>
      </c>
      <c r="F182" s="233">
        <v>2853460651.77</v>
      </c>
      <c r="H182" s="230">
        <f t="shared" si="6"/>
        <v>23775841.388029575</v>
      </c>
      <c r="I182" s="230">
        <f t="shared" si="7"/>
        <v>1419927.904799537</v>
      </c>
      <c r="J182" s="231">
        <f t="shared" si="8"/>
        <v>779956934.9135952</v>
      </c>
    </row>
    <row r="183" spans="2:10" x14ac:dyDescent="0.2">
      <c r="B183" s="228">
        <v>177</v>
      </c>
      <c r="C183" s="232">
        <v>48731</v>
      </c>
      <c r="D183" s="233">
        <v>63705845.859999999</v>
      </c>
      <c r="E183" s="233">
        <v>5175804.63</v>
      </c>
      <c r="F183" s="233">
        <v>2788967456.8499999</v>
      </c>
      <c r="H183" s="230">
        <f t="shared" si="6"/>
        <v>23257659.49303472</v>
      </c>
      <c r="I183" s="230">
        <f t="shared" si="7"/>
        <v>1377923.9183473515</v>
      </c>
      <c r="J183" s="231">
        <f t="shared" si="8"/>
        <v>756699275.42056048</v>
      </c>
    </row>
    <row r="184" spans="2:10" x14ac:dyDescent="0.2">
      <c r="B184" s="228">
        <v>178</v>
      </c>
      <c r="C184" s="232">
        <v>48761</v>
      </c>
      <c r="D184" s="233">
        <v>62844462.32</v>
      </c>
      <c r="E184" s="233">
        <v>5059560.53</v>
      </c>
      <c r="F184" s="233">
        <v>2725261610.1100001</v>
      </c>
      <c r="H184" s="230">
        <f t="shared" si="6"/>
        <v>22744660.570227742</v>
      </c>
      <c r="I184" s="230">
        <f t="shared" si="7"/>
        <v>1336835.3865763235</v>
      </c>
      <c r="J184" s="231">
        <f t="shared" si="8"/>
        <v>733954614.85033274</v>
      </c>
    </row>
    <row r="185" spans="2:10" x14ac:dyDescent="0.2">
      <c r="B185" s="228">
        <v>179</v>
      </c>
      <c r="C185" s="232">
        <v>48792</v>
      </c>
      <c r="D185" s="233">
        <v>62038574.719999999</v>
      </c>
      <c r="E185" s="233">
        <v>4943405.57</v>
      </c>
      <c r="F185" s="233">
        <v>2662417151.6799998</v>
      </c>
      <c r="H185" s="230">
        <f t="shared" si="6"/>
        <v>22219742.649770737</v>
      </c>
      <c r="I185" s="230">
        <f t="shared" si="7"/>
        <v>1296653.1529022546</v>
      </c>
      <c r="J185" s="231">
        <f t="shared" si="8"/>
        <v>711734872.200562</v>
      </c>
    </row>
    <row r="186" spans="2:10" x14ac:dyDescent="0.2">
      <c r="B186" s="228">
        <v>180</v>
      </c>
      <c r="C186" s="232">
        <v>48823</v>
      </c>
      <c r="D186" s="233">
        <v>61246222.700000003</v>
      </c>
      <c r="E186" s="233">
        <v>4829922.0199999996</v>
      </c>
      <c r="F186" s="233">
        <v>2600378576.0100002</v>
      </c>
      <c r="H186" s="230">
        <f t="shared" si="6"/>
        <v>21717765.760533333</v>
      </c>
      <c r="I186" s="230">
        <f t="shared" si="7"/>
        <v>1257398.2742209928</v>
      </c>
      <c r="J186" s="231">
        <f t="shared" si="8"/>
        <v>690017106.44002867</v>
      </c>
    </row>
    <row r="187" spans="2:10" x14ac:dyDescent="0.2">
      <c r="B187" s="228">
        <v>181</v>
      </c>
      <c r="C187" s="232">
        <v>48853</v>
      </c>
      <c r="D187" s="233">
        <v>60493137.619999997</v>
      </c>
      <c r="E187" s="233">
        <v>4718100.84</v>
      </c>
      <c r="F187" s="233">
        <v>2539132353.8899999</v>
      </c>
      <c r="H187" s="230">
        <f t="shared" si="6"/>
        <v>21227133.362559676</v>
      </c>
      <c r="I187" s="230">
        <f t="shared" si="7"/>
        <v>1219030.2213773839</v>
      </c>
      <c r="J187" s="231">
        <f t="shared" si="8"/>
        <v>668789973.07746899</v>
      </c>
    </row>
    <row r="188" spans="2:10" x14ac:dyDescent="0.2">
      <c r="B188" s="228">
        <v>182</v>
      </c>
      <c r="C188" s="232">
        <v>48884</v>
      </c>
      <c r="D188" s="233">
        <v>59739317.969999999</v>
      </c>
      <c r="E188" s="233">
        <v>4606310.21</v>
      </c>
      <c r="F188" s="233">
        <v>2478639217.9899998</v>
      </c>
      <c r="H188" s="230">
        <f t="shared" si="6"/>
        <v>20754370.180242419</v>
      </c>
      <c r="I188" s="230">
        <f t="shared" si="7"/>
        <v>1181528.9524368618</v>
      </c>
      <c r="J188" s="231">
        <f t="shared" si="8"/>
        <v>648035602.89722657</v>
      </c>
    </row>
    <row r="189" spans="2:10" x14ac:dyDescent="0.2">
      <c r="B189" s="228">
        <v>183</v>
      </c>
      <c r="C189" s="232">
        <v>48914</v>
      </c>
      <c r="D189" s="233">
        <v>58975505.979999997</v>
      </c>
      <c r="E189" s="233">
        <v>4496998.55</v>
      </c>
      <c r="F189" s="233">
        <v>2418899901.8000002</v>
      </c>
      <c r="H189" s="230">
        <f t="shared" si="6"/>
        <v>20288695.149320602</v>
      </c>
      <c r="I189" s="230">
        <f t="shared" si="7"/>
        <v>1144862.8984517669</v>
      </c>
      <c r="J189" s="231">
        <f t="shared" si="8"/>
        <v>627746907.74790597</v>
      </c>
    </row>
    <row r="190" spans="2:10" x14ac:dyDescent="0.2">
      <c r="B190" s="228">
        <v>184</v>
      </c>
      <c r="C190" s="232">
        <v>48945</v>
      </c>
      <c r="D190" s="233">
        <v>58287348.630000003</v>
      </c>
      <c r="E190" s="233">
        <v>4389317.26</v>
      </c>
      <c r="F190" s="233">
        <v>2359924393.1199999</v>
      </c>
      <c r="H190" s="230">
        <f t="shared" si="6"/>
        <v>19827637.520470262</v>
      </c>
      <c r="I190" s="230">
        <f t="shared" si="7"/>
        <v>1109019.5370213005</v>
      </c>
      <c r="J190" s="231">
        <f t="shared" si="8"/>
        <v>607919270.22743571</v>
      </c>
    </row>
    <row r="191" spans="2:10" x14ac:dyDescent="0.2">
      <c r="B191" s="228">
        <v>185</v>
      </c>
      <c r="C191" s="232">
        <v>48976</v>
      </c>
      <c r="D191" s="233">
        <v>57660204.759999998</v>
      </c>
      <c r="E191" s="233">
        <v>4281660.74</v>
      </c>
      <c r="F191" s="233">
        <v>2301637044.5599999</v>
      </c>
      <c r="H191" s="230">
        <f t="shared" si="6"/>
        <v>19393078.652574897</v>
      </c>
      <c r="I191" s="230">
        <f t="shared" si="7"/>
        <v>1073990.7107351364</v>
      </c>
      <c r="J191" s="231">
        <f t="shared" si="8"/>
        <v>588526191.57486081</v>
      </c>
    </row>
    <row r="192" spans="2:10" x14ac:dyDescent="0.2">
      <c r="B192" s="228">
        <v>186</v>
      </c>
      <c r="C192" s="232">
        <v>49004</v>
      </c>
      <c r="D192" s="233">
        <v>57081091.270000003</v>
      </c>
      <c r="E192" s="233">
        <v>4176123.01</v>
      </c>
      <c r="F192" s="233">
        <v>2243976839.0500002</v>
      </c>
      <c r="H192" s="230">
        <f t="shared" si="6"/>
        <v>18980642.60526824</v>
      </c>
      <c r="I192" s="230">
        <f t="shared" si="7"/>
        <v>1039729.6051155875</v>
      </c>
      <c r="J192" s="231">
        <f t="shared" si="8"/>
        <v>569545548.96959257</v>
      </c>
    </row>
    <row r="193" spans="2:10" x14ac:dyDescent="0.2">
      <c r="B193" s="228">
        <v>187</v>
      </c>
      <c r="C193" s="232">
        <v>49035</v>
      </c>
      <c r="D193" s="233">
        <v>56493229.009999998</v>
      </c>
      <c r="E193" s="233">
        <v>4071855.79</v>
      </c>
      <c r="F193" s="233">
        <v>2186895749.4699998</v>
      </c>
      <c r="H193" s="230">
        <f t="shared" si="6"/>
        <v>18586515.393702507</v>
      </c>
      <c r="I193" s="230">
        <f t="shared" si="7"/>
        <v>1006197.1365129468</v>
      </c>
      <c r="J193" s="231">
        <f t="shared" si="8"/>
        <v>550959033.57589006</v>
      </c>
    </row>
    <row r="194" spans="2:10" x14ac:dyDescent="0.2">
      <c r="B194" s="228">
        <v>188</v>
      </c>
      <c r="C194" s="232">
        <v>49065</v>
      </c>
      <c r="D194" s="233">
        <v>55879946.369999997</v>
      </c>
      <c r="E194" s="233">
        <v>3967520.55</v>
      </c>
      <c r="F194" s="233">
        <v>2130402519.3099999</v>
      </c>
      <c r="H194" s="230">
        <f t="shared" si="6"/>
        <v>18196064.755764604</v>
      </c>
      <c r="I194" s="230">
        <f t="shared" si="7"/>
        <v>973360.95931740571</v>
      </c>
      <c r="J194" s="231">
        <f t="shared" si="8"/>
        <v>532762968.82012546</v>
      </c>
    </row>
    <row r="195" spans="2:10" x14ac:dyDescent="0.2">
      <c r="B195" s="228">
        <v>189</v>
      </c>
      <c r="C195" s="232">
        <v>49096</v>
      </c>
      <c r="D195" s="233">
        <v>55195334.68</v>
      </c>
      <c r="E195" s="233">
        <v>3865204.3</v>
      </c>
      <c r="F195" s="233">
        <v>2074522573.1300001</v>
      </c>
      <c r="H195" s="230">
        <f t="shared" si="6"/>
        <v>17805141.486330986</v>
      </c>
      <c r="I195" s="230">
        <f t="shared" si="7"/>
        <v>941214.57824888825</v>
      </c>
      <c r="J195" s="231">
        <f t="shared" si="8"/>
        <v>514957827.33379447</v>
      </c>
    </row>
    <row r="196" spans="2:10" x14ac:dyDescent="0.2">
      <c r="B196" s="228">
        <v>190</v>
      </c>
      <c r="C196" s="232">
        <v>49126</v>
      </c>
      <c r="D196" s="233">
        <v>54375894.780000001</v>
      </c>
      <c r="E196" s="233">
        <v>3764367.61</v>
      </c>
      <c r="F196" s="233">
        <v>2019327238.25</v>
      </c>
      <c r="H196" s="230">
        <f t="shared" si="6"/>
        <v>17402548.764506876</v>
      </c>
      <c r="I196" s="230">
        <f t="shared" si="7"/>
        <v>909758.82828970358</v>
      </c>
      <c r="J196" s="231">
        <f t="shared" si="8"/>
        <v>497555278.5692876</v>
      </c>
    </row>
    <row r="197" spans="2:10" x14ac:dyDescent="0.2">
      <c r="B197" s="228">
        <v>191</v>
      </c>
      <c r="C197" s="232">
        <v>49157</v>
      </c>
      <c r="D197" s="233">
        <v>53546791.869999997</v>
      </c>
      <c r="E197" s="233">
        <v>3663949.54</v>
      </c>
      <c r="F197" s="233">
        <v>1964951345.8800001</v>
      </c>
      <c r="H197" s="230">
        <f t="shared" si="6"/>
        <v>16973199.906323969</v>
      </c>
      <c r="I197" s="230">
        <f t="shared" si="7"/>
        <v>879014.32547240809</v>
      </c>
      <c r="J197" s="231">
        <f t="shared" si="8"/>
        <v>480582078.66296363</v>
      </c>
    </row>
    <row r="198" spans="2:10" x14ac:dyDescent="0.2">
      <c r="B198" s="228">
        <v>192</v>
      </c>
      <c r="C198" s="232">
        <v>49188</v>
      </c>
      <c r="D198" s="233">
        <v>52755616.100000001</v>
      </c>
      <c r="E198" s="233">
        <v>3565872.25</v>
      </c>
      <c r="F198" s="233">
        <v>1911404550.75</v>
      </c>
      <c r="H198" s="230">
        <f t="shared" si="6"/>
        <v>16548379.062858284</v>
      </c>
      <c r="I198" s="230">
        <f t="shared" si="7"/>
        <v>849028.33897123579</v>
      </c>
      <c r="J198" s="231">
        <f t="shared" si="8"/>
        <v>464033699.60010535</v>
      </c>
    </row>
    <row r="199" spans="2:10" x14ac:dyDescent="0.2">
      <c r="B199" s="228">
        <v>193</v>
      </c>
      <c r="C199" s="232">
        <v>49218</v>
      </c>
      <c r="D199" s="233">
        <v>51884688.969999999</v>
      </c>
      <c r="E199" s="233">
        <v>3469405.11</v>
      </c>
      <c r="F199" s="233">
        <v>1858648938.05</v>
      </c>
      <c r="H199" s="230">
        <f t="shared" si="6"/>
        <v>16139529.690456867</v>
      </c>
      <c r="I199" s="230">
        <f t="shared" si="7"/>
        <v>819792.86929351941</v>
      </c>
      <c r="J199" s="231">
        <f t="shared" si="8"/>
        <v>447894169.90964848</v>
      </c>
    </row>
    <row r="200" spans="2:10" x14ac:dyDescent="0.2">
      <c r="B200" s="228">
        <v>194</v>
      </c>
      <c r="C200" s="232">
        <v>49249</v>
      </c>
      <c r="D200" s="233">
        <v>51032364.039999999</v>
      </c>
      <c r="E200" s="233">
        <v>3373537.24</v>
      </c>
      <c r="F200" s="233">
        <v>1806764247.52</v>
      </c>
      <c r="H200" s="230">
        <f t="shared" si="6"/>
        <v>15718150.327156961</v>
      </c>
      <c r="I200" s="230">
        <f t="shared" si="7"/>
        <v>791279.70017371234</v>
      </c>
      <c r="J200" s="231">
        <f t="shared" si="8"/>
        <v>432176019.58249152</v>
      </c>
    </row>
    <row r="201" spans="2:10" x14ac:dyDescent="0.2">
      <c r="B201" s="228">
        <v>195</v>
      </c>
      <c r="C201" s="232">
        <v>49279</v>
      </c>
      <c r="D201" s="233">
        <v>50056819.490000002</v>
      </c>
      <c r="E201" s="233">
        <v>3279962.29</v>
      </c>
      <c r="F201" s="233">
        <v>1755731882.71</v>
      </c>
      <c r="H201" s="230">
        <f t="shared" ref="H201:H264" si="9">IF(ISERROR(J200-J201),0,J200-J201)</f>
        <v>15308067.828162253</v>
      </c>
      <c r="I201" s="230">
        <f t="shared" ref="I201:I264" si="10">IF(ISERROR(J200*$L$3/12),0,J200*$L$3/12)</f>
        <v>763510.96792906837</v>
      </c>
      <c r="J201" s="231">
        <f t="shared" ref="J201:J264" si="11">IF(ISERROR(J200*(1-$B$3)^(1/12)*F201/F200),0,J200*(1-$B$3)^(1/12)*F201/F200)</f>
        <v>416867951.75432926</v>
      </c>
    </row>
    <row r="202" spans="2:10" x14ac:dyDescent="0.2">
      <c r="B202" s="228">
        <v>196</v>
      </c>
      <c r="C202" s="232">
        <v>49310</v>
      </c>
      <c r="D202" s="233">
        <v>49101570.280000001</v>
      </c>
      <c r="E202" s="233">
        <v>3188345.89</v>
      </c>
      <c r="F202" s="233">
        <v>1705675065.21</v>
      </c>
      <c r="H202" s="230">
        <f t="shared" si="9"/>
        <v>14875638.185398877</v>
      </c>
      <c r="I202" s="230">
        <f t="shared" si="10"/>
        <v>736466.71476598177</v>
      </c>
      <c r="J202" s="231">
        <f t="shared" si="11"/>
        <v>401992313.56893039</v>
      </c>
    </row>
    <row r="203" spans="2:10" x14ac:dyDescent="0.2">
      <c r="B203" s="228">
        <v>197</v>
      </c>
      <c r="C203" s="232">
        <v>49341</v>
      </c>
      <c r="D203" s="233">
        <v>48048504.130000003</v>
      </c>
      <c r="E203" s="233">
        <v>3097578.24</v>
      </c>
      <c r="F203" s="233">
        <v>1656573492.45</v>
      </c>
      <c r="H203" s="230">
        <f t="shared" si="9"/>
        <v>14455207.548719704</v>
      </c>
      <c r="I203" s="230">
        <f t="shared" si="10"/>
        <v>710186.42063844379</v>
      </c>
      <c r="J203" s="231">
        <f t="shared" si="11"/>
        <v>387537106.02021068</v>
      </c>
    </row>
    <row r="204" spans="2:10" x14ac:dyDescent="0.2">
      <c r="B204" s="228">
        <v>198</v>
      </c>
      <c r="C204" s="232">
        <v>49369</v>
      </c>
      <c r="D204" s="233">
        <v>47111811.030000001</v>
      </c>
      <c r="E204" s="233">
        <v>3009331.72</v>
      </c>
      <c r="F204" s="233">
        <v>1608524989.3599999</v>
      </c>
      <c r="H204" s="230">
        <f t="shared" si="9"/>
        <v>14019109.043828309</v>
      </c>
      <c r="I204" s="230">
        <f t="shared" si="10"/>
        <v>684648.88730237226</v>
      </c>
      <c r="J204" s="231">
        <f t="shared" si="11"/>
        <v>373517996.97638237</v>
      </c>
    </row>
    <row r="205" spans="2:10" x14ac:dyDescent="0.2">
      <c r="B205" s="228">
        <v>199</v>
      </c>
      <c r="C205" s="232">
        <v>49400</v>
      </c>
      <c r="D205" s="233">
        <v>46180881.240000002</v>
      </c>
      <c r="E205" s="233">
        <v>2922983.57</v>
      </c>
      <c r="F205" s="233">
        <v>1561413176.6400001</v>
      </c>
      <c r="H205" s="230">
        <f t="shared" si="9"/>
        <v>13617293.672948182</v>
      </c>
      <c r="I205" s="230">
        <f t="shared" si="10"/>
        <v>659881.79465827555</v>
      </c>
      <c r="J205" s="231">
        <f t="shared" si="11"/>
        <v>359900703.30343419</v>
      </c>
    </row>
    <row r="206" spans="2:10" x14ac:dyDescent="0.2">
      <c r="B206" s="228">
        <v>200</v>
      </c>
      <c r="C206" s="232">
        <v>49430</v>
      </c>
      <c r="D206" s="233">
        <v>45176362.270000003</v>
      </c>
      <c r="E206" s="233">
        <v>2837596.18</v>
      </c>
      <c r="F206" s="233">
        <v>1515232295.05</v>
      </c>
      <c r="H206" s="230">
        <f t="shared" si="9"/>
        <v>13223560.112799585</v>
      </c>
      <c r="I206" s="230">
        <f t="shared" si="10"/>
        <v>635824.57583606709</v>
      </c>
      <c r="J206" s="231">
        <f t="shared" si="11"/>
        <v>346677143.19063461</v>
      </c>
    </row>
    <row r="207" spans="2:10" x14ac:dyDescent="0.2">
      <c r="B207" s="228">
        <v>201</v>
      </c>
      <c r="C207" s="232">
        <v>49461</v>
      </c>
      <c r="D207" s="233">
        <v>44003711.130000003</v>
      </c>
      <c r="E207" s="233">
        <v>2754582.55</v>
      </c>
      <c r="F207" s="233">
        <v>1470055934.0999999</v>
      </c>
      <c r="H207" s="230">
        <f t="shared" si="9"/>
        <v>12819759.167453647</v>
      </c>
      <c r="I207" s="230">
        <f t="shared" si="10"/>
        <v>612462.95297012117</v>
      </c>
      <c r="J207" s="231">
        <f t="shared" si="11"/>
        <v>333857384.02318096</v>
      </c>
    </row>
    <row r="208" spans="2:10" x14ac:dyDescent="0.2">
      <c r="B208" s="228">
        <v>202</v>
      </c>
      <c r="C208" s="232">
        <v>49491</v>
      </c>
      <c r="D208" s="233">
        <v>42592431.520000003</v>
      </c>
      <c r="E208" s="233">
        <v>2673813.7799999998</v>
      </c>
      <c r="F208" s="233">
        <v>1426052224.03</v>
      </c>
      <c r="H208" s="230">
        <f t="shared" si="9"/>
        <v>12384984.047740877</v>
      </c>
      <c r="I208" s="230">
        <f t="shared" si="10"/>
        <v>589814.71177428635</v>
      </c>
      <c r="J208" s="231">
        <f t="shared" si="11"/>
        <v>321472399.97544008</v>
      </c>
    </row>
    <row r="209" spans="2:10" x14ac:dyDescent="0.2">
      <c r="B209" s="228">
        <v>203</v>
      </c>
      <c r="C209" s="232">
        <v>49522</v>
      </c>
      <c r="D209" s="233">
        <v>41255681.829999998</v>
      </c>
      <c r="E209" s="233">
        <v>2595010.79</v>
      </c>
      <c r="F209" s="233">
        <v>1383459792.5599999</v>
      </c>
      <c r="H209" s="230">
        <f t="shared" si="9"/>
        <v>11904486.759895802</v>
      </c>
      <c r="I209" s="230">
        <f t="shared" si="10"/>
        <v>567934.57328994421</v>
      </c>
      <c r="J209" s="231">
        <f t="shared" si="11"/>
        <v>309567913.21554428</v>
      </c>
    </row>
    <row r="210" spans="2:10" x14ac:dyDescent="0.2">
      <c r="B210" s="228">
        <v>204</v>
      </c>
      <c r="C210" s="232">
        <v>49553</v>
      </c>
      <c r="D210" s="233">
        <v>40023791.450000003</v>
      </c>
      <c r="E210" s="233">
        <v>2519010.63</v>
      </c>
      <c r="F210" s="233">
        <v>1342204110.6199999</v>
      </c>
      <c r="H210" s="230">
        <f t="shared" si="9"/>
        <v>11449296.080795407</v>
      </c>
      <c r="I210" s="230">
        <f t="shared" si="10"/>
        <v>546903.31334746152</v>
      </c>
      <c r="J210" s="231">
        <f t="shared" si="11"/>
        <v>298118617.13474888</v>
      </c>
    </row>
    <row r="211" spans="2:10" x14ac:dyDescent="0.2">
      <c r="B211" s="228">
        <v>205</v>
      </c>
      <c r="C211" s="232">
        <v>49583</v>
      </c>
      <c r="D211" s="233">
        <v>38671887.659999996</v>
      </c>
      <c r="E211" s="233">
        <v>2445265.16</v>
      </c>
      <c r="F211" s="233">
        <v>1302180320.6300001</v>
      </c>
      <c r="H211" s="230">
        <f t="shared" si="9"/>
        <v>11025489.331764817</v>
      </c>
      <c r="I211" s="230">
        <f t="shared" si="10"/>
        <v>526676.223604723</v>
      </c>
      <c r="J211" s="231">
        <f t="shared" si="11"/>
        <v>287093127.80298406</v>
      </c>
    </row>
    <row r="212" spans="2:10" x14ac:dyDescent="0.2">
      <c r="B212" s="228">
        <v>206</v>
      </c>
      <c r="C212" s="232">
        <v>49614</v>
      </c>
      <c r="D212" s="233">
        <v>37652028.939999998</v>
      </c>
      <c r="E212" s="233">
        <v>2373583.92</v>
      </c>
      <c r="F212" s="233">
        <v>1263508434.48</v>
      </c>
      <c r="H212" s="230">
        <f t="shared" si="9"/>
        <v>10583059.098550498</v>
      </c>
      <c r="I212" s="230">
        <f t="shared" si="10"/>
        <v>507197.85911860521</v>
      </c>
      <c r="J212" s="231">
        <f t="shared" si="11"/>
        <v>276510068.70443356</v>
      </c>
    </row>
    <row r="213" spans="2:10" x14ac:dyDescent="0.2">
      <c r="B213" s="228">
        <v>207</v>
      </c>
      <c r="C213" s="232">
        <v>49644</v>
      </c>
      <c r="D213" s="233">
        <v>36746924.170000002</v>
      </c>
      <c r="E213" s="233">
        <v>2304071.25</v>
      </c>
      <c r="F213" s="233">
        <v>1225856404.73</v>
      </c>
      <c r="H213" s="230">
        <f t="shared" si="9"/>
        <v>10220876.126511157</v>
      </c>
      <c r="I213" s="230">
        <f t="shared" si="10"/>
        <v>488501.12137783266</v>
      </c>
      <c r="J213" s="231">
        <f t="shared" si="11"/>
        <v>266289192.5779224</v>
      </c>
    </row>
    <row r="214" spans="2:10" x14ac:dyDescent="0.2">
      <c r="B214" s="228">
        <v>208</v>
      </c>
      <c r="C214" s="232">
        <v>49675</v>
      </c>
      <c r="D214" s="233">
        <v>35850634.700000003</v>
      </c>
      <c r="E214" s="233">
        <v>2236282.83</v>
      </c>
      <c r="F214" s="233">
        <v>1189109481.02</v>
      </c>
      <c r="H214" s="230">
        <f t="shared" si="9"/>
        <v>9889843.7633628249</v>
      </c>
      <c r="I214" s="230">
        <f t="shared" si="10"/>
        <v>470444.24022099626</v>
      </c>
      <c r="J214" s="231">
        <f t="shared" si="11"/>
        <v>256399348.81455958</v>
      </c>
    </row>
    <row r="215" spans="2:10" x14ac:dyDescent="0.2">
      <c r="B215" s="228">
        <v>209</v>
      </c>
      <c r="C215" s="232">
        <v>49706</v>
      </c>
      <c r="D215" s="233">
        <v>34983218.189999998</v>
      </c>
      <c r="E215" s="233">
        <v>2169945.64</v>
      </c>
      <c r="F215" s="233">
        <v>1153258842.5699999</v>
      </c>
      <c r="H215" s="230">
        <f t="shared" si="9"/>
        <v>9566472.0198402405</v>
      </c>
      <c r="I215" s="230">
        <f t="shared" si="10"/>
        <v>452972.18290572194</v>
      </c>
      <c r="J215" s="231">
        <f t="shared" si="11"/>
        <v>246832876.79471934</v>
      </c>
    </row>
    <row r="216" spans="2:10" x14ac:dyDescent="0.2">
      <c r="B216" s="228">
        <v>210</v>
      </c>
      <c r="C216" s="232">
        <v>49735</v>
      </c>
      <c r="D216" s="233">
        <v>34264712.270000003</v>
      </c>
      <c r="E216" s="233">
        <v>2105368.92</v>
      </c>
      <c r="F216" s="233">
        <v>1118275625.1600001</v>
      </c>
      <c r="H216" s="230">
        <f t="shared" si="9"/>
        <v>9254885.520801425</v>
      </c>
      <c r="I216" s="230">
        <f t="shared" si="10"/>
        <v>436071.4156706708</v>
      </c>
      <c r="J216" s="231">
        <f t="shared" si="11"/>
        <v>237577991.27391791</v>
      </c>
    </row>
    <row r="217" spans="2:10" x14ac:dyDescent="0.2">
      <c r="B217" s="228">
        <v>211</v>
      </c>
      <c r="C217" s="232">
        <v>49766</v>
      </c>
      <c r="D217" s="233">
        <v>33537697.75</v>
      </c>
      <c r="E217" s="233">
        <v>2042126.3</v>
      </c>
      <c r="F217" s="233">
        <v>1084010914.0799999</v>
      </c>
      <c r="H217" s="230">
        <f t="shared" si="9"/>
        <v>8980143.2501593828</v>
      </c>
      <c r="I217" s="230">
        <f t="shared" si="10"/>
        <v>419721.11791725497</v>
      </c>
      <c r="J217" s="231">
        <f t="shared" si="11"/>
        <v>228597848.02375853</v>
      </c>
    </row>
    <row r="218" spans="2:10" x14ac:dyDescent="0.2">
      <c r="B218" s="228">
        <v>212</v>
      </c>
      <c r="C218" s="232">
        <v>49796</v>
      </c>
      <c r="D218" s="233">
        <v>32820555.829999998</v>
      </c>
      <c r="E218" s="233">
        <v>1980164.31</v>
      </c>
      <c r="F218" s="233">
        <v>1050473215</v>
      </c>
      <c r="H218" s="230">
        <f t="shared" si="9"/>
        <v>8708292.3181506991</v>
      </c>
      <c r="I218" s="230">
        <f t="shared" si="10"/>
        <v>403856.19817530672</v>
      </c>
      <c r="J218" s="231">
        <f t="shared" si="11"/>
        <v>219889555.70560783</v>
      </c>
    </row>
    <row r="219" spans="2:10" x14ac:dyDescent="0.2">
      <c r="B219" s="228">
        <v>213</v>
      </c>
      <c r="C219" s="232">
        <v>49827</v>
      </c>
      <c r="D219" s="233">
        <v>31963863.579999998</v>
      </c>
      <c r="E219" s="233">
        <v>1919639.05</v>
      </c>
      <c r="F219" s="233">
        <v>1017652660.3200001</v>
      </c>
      <c r="H219" s="230">
        <f t="shared" si="9"/>
        <v>8443140.6092466712</v>
      </c>
      <c r="I219" s="230">
        <f t="shared" si="10"/>
        <v>388471.54841324053</v>
      </c>
      <c r="J219" s="231">
        <f t="shared" si="11"/>
        <v>211446415.09636116</v>
      </c>
    </row>
    <row r="220" spans="2:10" x14ac:dyDescent="0.2">
      <c r="B220" s="228">
        <v>214</v>
      </c>
      <c r="C220" s="232">
        <v>49857</v>
      </c>
      <c r="D220" s="233">
        <v>30967181.239999998</v>
      </c>
      <c r="E220" s="233">
        <v>1860725.75</v>
      </c>
      <c r="F220" s="233">
        <v>985688797.51999998</v>
      </c>
      <c r="H220" s="230">
        <f t="shared" si="9"/>
        <v>8153749.4267949164</v>
      </c>
      <c r="I220" s="230">
        <f t="shared" si="10"/>
        <v>373555.3333369047</v>
      </c>
      <c r="J220" s="231">
        <f t="shared" si="11"/>
        <v>203292665.66956624</v>
      </c>
    </row>
    <row r="221" spans="2:10" x14ac:dyDescent="0.2">
      <c r="B221" s="228">
        <v>215</v>
      </c>
      <c r="C221" s="232">
        <v>49888</v>
      </c>
      <c r="D221" s="233">
        <v>30102515.329999998</v>
      </c>
      <c r="E221" s="233">
        <v>1803529.75</v>
      </c>
      <c r="F221" s="233">
        <v>954721616.53999996</v>
      </c>
      <c r="H221" s="230">
        <f t="shared" si="9"/>
        <v>7840817.5602303147</v>
      </c>
      <c r="I221" s="230">
        <f t="shared" si="10"/>
        <v>359150.37601623376</v>
      </c>
      <c r="J221" s="231">
        <f t="shared" si="11"/>
        <v>195451848.10933593</v>
      </c>
    </row>
    <row r="222" spans="2:10" x14ac:dyDescent="0.2">
      <c r="B222" s="228">
        <v>216</v>
      </c>
      <c r="C222" s="232">
        <v>49919</v>
      </c>
      <c r="D222" s="233">
        <v>29164666.66</v>
      </c>
      <c r="E222" s="233">
        <v>1747912.85</v>
      </c>
      <c r="F222" s="233">
        <v>924619101.13</v>
      </c>
      <c r="H222" s="230">
        <f t="shared" si="9"/>
        <v>7560396.3326529264</v>
      </c>
      <c r="I222" s="230">
        <f t="shared" si="10"/>
        <v>345298.26499316015</v>
      </c>
      <c r="J222" s="231">
        <f t="shared" si="11"/>
        <v>187891451.776683</v>
      </c>
    </row>
    <row r="223" spans="2:10" x14ac:dyDescent="0.2">
      <c r="B223" s="228">
        <v>217</v>
      </c>
      <c r="C223" s="232">
        <v>49949</v>
      </c>
      <c r="D223" s="233">
        <v>28263516.190000001</v>
      </c>
      <c r="E223" s="233">
        <v>1693898.88</v>
      </c>
      <c r="F223" s="233">
        <v>895454434.32000005</v>
      </c>
      <c r="H223" s="230">
        <f t="shared" si="9"/>
        <v>7270224.8035511672</v>
      </c>
      <c r="I223" s="230">
        <f t="shared" si="10"/>
        <v>331941.56480547332</v>
      </c>
      <c r="J223" s="231">
        <f t="shared" si="11"/>
        <v>180621226.97313184</v>
      </c>
    </row>
    <row r="224" spans="2:10" x14ac:dyDescent="0.2">
      <c r="B224" s="228">
        <v>218</v>
      </c>
      <c r="C224" s="232">
        <v>49980</v>
      </c>
      <c r="D224" s="233">
        <v>27477551.59</v>
      </c>
      <c r="E224" s="233">
        <v>1641342.68</v>
      </c>
      <c r="F224" s="233">
        <v>867190919.83000004</v>
      </c>
      <c r="H224" s="230">
        <f t="shared" si="9"/>
        <v>6992670.674349159</v>
      </c>
      <c r="I224" s="230">
        <f t="shared" si="10"/>
        <v>319097.50098586624</v>
      </c>
      <c r="J224" s="231">
        <f t="shared" si="11"/>
        <v>173628556.29878268</v>
      </c>
    </row>
    <row r="225" spans="2:10" x14ac:dyDescent="0.2">
      <c r="B225" s="228">
        <v>219</v>
      </c>
      <c r="C225" s="232">
        <v>50010</v>
      </c>
      <c r="D225" s="233">
        <v>26596198.829999998</v>
      </c>
      <c r="E225" s="233">
        <v>1590097.03</v>
      </c>
      <c r="F225" s="233">
        <v>839713368.63</v>
      </c>
      <c r="H225" s="230">
        <f t="shared" si="9"/>
        <v>6743044.3321998417</v>
      </c>
      <c r="I225" s="230">
        <f t="shared" si="10"/>
        <v>306743.78279451607</v>
      </c>
      <c r="J225" s="231">
        <f t="shared" si="11"/>
        <v>166885511.96658283</v>
      </c>
    </row>
    <row r="226" spans="2:10" x14ac:dyDescent="0.2">
      <c r="B226" s="228">
        <v>220</v>
      </c>
      <c r="C226" s="232">
        <v>50041</v>
      </c>
      <c r="D226" s="233">
        <v>25739537.600000001</v>
      </c>
      <c r="E226" s="233">
        <v>1540287.96</v>
      </c>
      <c r="F226" s="233">
        <v>813117168.44000006</v>
      </c>
      <c r="H226" s="230">
        <f t="shared" si="9"/>
        <v>6479059.3153399527</v>
      </c>
      <c r="I226" s="230">
        <f t="shared" si="10"/>
        <v>294831.071140963</v>
      </c>
      <c r="J226" s="231">
        <f t="shared" si="11"/>
        <v>160406452.65124288</v>
      </c>
    </row>
    <row r="227" spans="2:10" x14ac:dyDescent="0.2">
      <c r="B227" s="228">
        <v>221</v>
      </c>
      <c r="C227" s="232">
        <v>50072</v>
      </c>
      <c r="D227" s="233">
        <v>24928140.23</v>
      </c>
      <c r="E227" s="233">
        <v>1491842.14</v>
      </c>
      <c r="F227" s="233">
        <v>787377628.33000004</v>
      </c>
      <c r="H227" s="230">
        <f t="shared" si="9"/>
        <v>6224724.0948370397</v>
      </c>
      <c r="I227" s="230">
        <f t="shared" si="10"/>
        <v>283384.73301719577</v>
      </c>
      <c r="J227" s="231">
        <f t="shared" si="11"/>
        <v>154181728.55640584</v>
      </c>
    </row>
    <row r="228" spans="2:10" x14ac:dyDescent="0.2">
      <c r="B228" s="228">
        <v>222</v>
      </c>
      <c r="C228" s="232">
        <v>50100</v>
      </c>
      <c r="D228" s="233">
        <v>24233812.34</v>
      </c>
      <c r="E228" s="233">
        <v>1444720.67</v>
      </c>
      <c r="F228" s="233">
        <v>762449490</v>
      </c>
      <c r="H228" s="230">
        <f t="shared" si="9"/>
        <v>5983827.3614197075</v>
      </c>
      <c r="I228" s="230">
        <f t="shared" si="10"/>
        <v>272387.72044965031</v>
      </c>
      <c r="J228" s="231">
        <f t="shared" si="11"/>
        <v>148197901.19498613</v>
      </c>
    </row>
    <row r="229" spans="2:10" x14ac:dyDescent="0.2">
      <c r="B229" s="228">
        <v>223</v>
      </c>
      <c r="C229" s="232">
        <v>50131</v>
      </c>
      <c r="D229" s="233">
        <v>23576019.469999999</v>
      </c>
      <c r="E229" s="233">
        <v>1398664.38</v>
      </c>
      <c r="F229" s="233">
        <v>738215678.51999998</v>
      </c>
      <c r="H229" s="230">
        <f t="shared" si="9"/>
        <v>5769901.4269627333</v>
      </c>
      <c r="I229" s="230">
        <f t="shared" si="10"/>
        <v>261816.29211114219</v>
      </c>
      <c r="J229" s="231">
        <f t="shared" si="11"/>
        <v>142427999.7680234</v>
      </c>
    </row>
    <row r="230" spans="2:10" x14ac:dyDescent="0.2">
      <c r="B230" s="228">
        <v>224</v>
      </c>
      <c r="C230" s="232">
        <v>50161</v>
      </c>
      <c r="D230" s="233">
        <v>23072977.109999999</v>
      </c>
      <c r="E230" s="233">
        <v>1353677.25</v>
      </c>
      <c r="F230" s="233">
        <v>714639659.63</v>
      </c>
      <c r="H230" s="230">
        <f t="shared" si="9"/>
        <v>5566794.5063138604</v>
      </c>
      <c r="I230" s="230">
        <f t="shared" si="10"/>
        <v>251622.79959017469</v>
      </c>
      <c r="J230" s="231">
        <f t="shared" si="11"/>
        <v>136861205.26170954</v>
      </c>
    </row>
    <row r="231" spans="2:10" x14ac:dyDescent="0.2">
      <c r="B231" s="228">
        <v>225</v>
      </c>
      <c r="C231" s="232">
        <v>50192</v>
      </c>
      <c r="D231" s="233">
        <v>22453260.420000002</v>
      </c>
      <c r="E231" s="233">
        <v>1309530.28</v>
      </c>
      <c r="F231" s="233">
        <v>691566682.63999999</v>
      </c>
      <c r="H231" s="230">
        <f t="shared" si="9"/>
        <v>5396720.3893450797</v>
      </c>
      <c r="I231" s="230">
        <f t="shared" si="10"/>
        <v>241788.12929568684</v>
      </c>
      <c r="J231" s="231">
        <f t="shared" si="11"/>
        <v>131464484.87236446</v>
      </c>
    </row>
    <row r="232" spans="2:10" x14ac:dyDescent="0.2">
      <c r="B232" s="228">
        <v>226</v>
      </c>
      <c r="C232" s="232">
        <v>50222</v>
      </c>
      <c r="D232" s="233">
        <v>21780368.390000001</v>
      </c>
      <c r="E232" s="233">
        <v>1266409.78</v>
      </c>
      <c r="F232" s="233">
        <v>669113422.22000003</v>
      </c>
      <c r="H232" s="230">
        <f t="shared" si="9"/>
        <v>5207544.9425204098</v>
      </c>
      <c r="I232" s="230">
        <f t="shared" si="10"/>
        <v>232253.92327451054</v>
      </c>
      <c r="J232" s="231">
        <f t="shared" si="11"/>
        <v>126256939.92984405</v>
      </c>
    </row>
    <row r="233" spans="2:10" x14ac:dyDescent="0.2">
      <c r="B233" s="228">
        <v>227</v>
      </c>
      <c r="C233" s="232">
        <v>50253</v>
      </c>
      <c r="D233" s="233">
        <v>21237172.710000001</v>
      </c>
      <c r="E233" s="233">
        <v>1224433.01</v>
      </c>
      <c r="F233" s="233">
        <v>647333054.32000005</v>
      </c>
      <c r="H233" s="230">
        <f t="shared" si="9"/>
        <v>5011772.7462846935</v>
      </c>
      <c r="I233" s="230">
        <f t="shared" si="10"/>
        <v>223053.92720939114</v>
      </c>
      <c r="J233" s="231">
        <f t="shared" si="11"/>
        <v>121245167.18355936</v>
      </c>
    </row>
    <row r="234" spans="2:10" x14ac:dyDescent="0.2">
      <c r="B234" s="228">
        <v>228</v>
      </c>
      <c r="C234" s="232">
        <v>50284</v>
      </c>
      <c r="D234" s="233">
        <v>20745262.140000001</v>
      </c>
      <c r="E234" s="233">
        <v>1183402.06</v>
      </c>
      <c r="F234" s="233">
        <v>626095881.73000002</v>
      </c>
      <c r="H234" s="230">
        <f t="shared" si="9"/>
        <v>4843651.3839386851</v>
      </c>
      <c r="I234" s="230">
        <f t="shared" si="10"/>
        <v>214199.79535762154</v>
      </c>
      <c r="J234" s="231">
        <f t="shared" si="11"/>
        <v>116401515.79962067</v>
      </c>
    </row>
    <row r="235" spans="2:10" x14ac:dyDescent="0.2">
      <c r="B235" s="228">
        <v>229</v>
      </c>
      <c r="C235" s="232">
        <v>50314</v>
      </c>
      <c r="D235" s="233">
        <v>20248737.41</v>
      </c>
      <c r="E235" s="233">
        <v>1143260.3600000001</v>
      </c>
      <c r="F235" s="233">
        <v>605350619.69000006</v>
      </c>
      <c r="H235" s="230">
        <f t="shared" si="9"/>
        <v>4687949.6664918661</v>
      </c>
      <c r="I235" s="230">
        <f t="shared" si="10"/>
        <v>205642.6779126632</v>
      </c>
      <c r="J235" s="231">
        <f t="shared" si="11"/>
        <v>111713566.13312881</v>
      </c>
    </row>
    <row r="236" spans="2:10" x14ac:dyDescent="0.2">
      <c r="B236" s="228">
        <v>230</v>
      </c>
      <c r="C236" s="232">
        <v>50345</v>
      </c>
      <c r="D236" s="233">
        <v>19880331.899999999</v>
      </c>
      <c r="E236" s="233">
        <v>1104032.71</v>
      </c>
      <c r="F236" s="233">
        <v>585101883.24000001</v>
      </c>
      <c r="H236" s="230">
        <f t="shared" si="9"/>
        <v>4534108.286629349</v>
      </c>
      <c r="I236" s="230">
        <f t="shared" si="10"/>
        <v>197360.6335018609</v>
      </c>
      <c r="J236" s="231">
        <f t="shared" si="11"/>
        <v>107179457.84649946</v>
      </c>
    </row>
    <row r="237" spans="2:10" x14ac:dyDescent="0.2">
      <c r="B237" s="228">
        <v>231</v>
      </c>
      <c r="C237" s="232">
        <v>50375</v>
      </c>
      <c r="D237" s="233">
        <v>19461919.100000001</v>
      </c>
      <c r="E237" s="233">
        <v>1065536.6100000001</v>
      </c>
      <c r="F237" s="233">
        <v>565221550.73000002</v>
      </c>
      <c r="H237" s="230">
        <f t="shared" si="9"/>
        <v>4406251.0660190135</v>
      </c>
      <c r="I237" s="230">
        <f t="shared" si="10"/>
        <v>189350.3755288157</v>
      </c>
      <c r="J237" s="231">
        <f t="shared" si="11"/>
        <v>102773206.78048044</v>
      </c>
    </row>
    <row r="238" spans="2:10" x14ac:dyDescent="0.2">
      <c r="B238" s="228">
        <v>232</v>
      </c>
      <c r="C238" s="232">
        <v>50406</v>
      </c>
      <c r="D238" s="233">
        <v>19062616.84</v>
      </c>
      <c r="E238" s="233">
        <v>1027828.2</v>
      </c>
      <c r="F238" s="233">
        <v>545759631.53999996</v>
      </c>
      <c r="H238" s="230">
        <f t="shared" si="9"/>
        <v>4271503.5628869087</v>
      </c>
      <c r="I238" s="230">
        <f t="shared" si="10"/>
        <v>181565.99864551544</v>
      </c>
      <c r="J238" s="231">
        <f t="shared" si="11"/>
        <v>98501703.217593536</v>
      </c>
    </row>
    <row r="239" spans="2:10" x14ac:dyDescent="0.2">
      <c r="B239" s="228">
        <v>233</v>
      </c>
      <c r="C239" s="232">
        <v>50437</v>
      </c>
      <c r="D239" s="233">
        <v>18668010.489999998</v>
      </c>
      <c r="E239" s="233">
        <v>990865.52</v>
      </c>
      <c r="F239" s="233">
        <v>526697015.10000002</v>
      </c>
      <c r="H239" s="230">
        <f t="shared" si="9"/>
        <v>4142487.1862484664</v>
      </c>
      <c r="I239" s="230">
        <f t="shared" si="10"/>
        <v>174019.67568441524</v>
      </c>
      <c r="J239" s="231">
        <f t="shared" si="11"/>
        <v>94359216.031345069</v>
      </c>
    </row>
    <row r="240" spans="2:10" x14ac:dyDescent="0.2">
      <c r="B240" s="228">
        <v>234</v>
      </c>
      <c r="C240" s="232">
        <v>50465</v>
      </c>
      <c r="D240" s="233">
        <v>18345718.82</v>
      </c>
      <c r="E240" s="233">
        <v>954683.67</v>
      </c>
      <c r="F240" s="233">
        <v>508029004.42000002</v>
      </c>
      <c r="H240" s="230">
        <f t="shared" si="9"/>
        <v>4016506.7970607728</v>
      </c>
      <c r="I240" s="230">
        <f t="shared" si="10"/>
        <v>166701.28165537628</v>
      </c>
      <c r="J240" s="231">
        <f t="shared" si="11"/>
        <v>90342709.234284297</v>
      </c>
    </row>
    <row r="241" spans="2:10" x14ac:dyDescent="0.2">
      <c r="B241" s="228">
        <v>235</v>
      </c>
      <c r="C241" s="232">
        <v>50496</v>
      </c>
      <c r="D241" s="233">
        <v>17930057.68</v>
      </c>
      <c r="E241" s="233">
        <v>919130.76</v>
      </c>
      <c r="F241" s="233">
        <v>489683286.13999999</v>
      </c>
      <c r="H241" s="230">
        <f t="shared" si="9"/>
        <v>3905443.7733561546</v>
      </c>
      <c r="I241" s="230">
        <f t="shared" si="10"/>
        <v>159605.45298056892</v>
      </c>
      <c r="J241" s="231">
        <f t="shared" si="11"/>
        <v>86437265.460928142</v>
      </c>
    </row>
    <row r="242" spans="2:10" x14ac:dyDescent="0.2">
      <c r="B242" s="228">
        <v>236</v>
      </c>
      <c r="C242" s="232">
        <v>50526</v>
      </c>
      <c r="D242" s="233">
        <v>17578221.129999999</v>
      </c>
      <c r="E242" s="233">
        <v>884405.75</v>
      </c>
      <c r="F242" s="233">
        <v>471753227.08999997</v>
      </c>
      <c r="H242" s="230">
        <f t="shared" si="9"/>
        <v>3779862.9752925038</v>
      </c>
      <c r="I242" s="230">
        <f t="shared" si="10"/>
        <v>152705.83564763973</v>
      </c>
      <c r="J242" s="231">
        <f t="shared" si="11"/>
        <v>82657402.485635638</v>
      </c>
    </row>
    <row r="243" spans="2:10" x14ac:dyDescent="0.2">
      <c r="B243" s="228">
        <v>237</v>
      </c>
      <c r="C243" s="232">
        <v>50557</v>
      </c>
      <c r="D243" s="233">
        <v>17175606.260000002</v>
      </c>
      <c r="E243" s="233">
        <v>850376.13</v>
      </c>
      <c r="F243" s="233">
        <v>454175006.85000002</v>
      </c>
      <c r="H243" s="230">
        <f t="shared" si="9"/>
        <v>3667561.2767000943</v>
      </c>
      <c r="I243" s="230">
        <f t="shared" si="10"/>
        <v>146028.07772462297</v>
      </c>
      <c r="J243" s="231">
        <f t="shared" si="11"/>
        <v>78989841.208935544</v>
      </c>
    </row>
    <row r="244" spans="2:10" x14ac:dyDescent="0.2">
      <c r="B244" s="228">
        <v>238</v>
      </c>
      <c r="C244" s="232">
        <v>50587</v>
      </c>
      <c r="D244" s="233">
        <v>16677288.42</v>
      </c>
      <c r="E244" s="233">
        <v>817142.04</v>
      </c>
      <c r="F244" s="233">
        <v>436999399.82999998</v>
      </c>
      <c r="H244" s="230">
        <f t="shared" si="9"/>
        <v>3548398.4221937358</v>
      </c>
      <c r="I244" s="230">
        <f t="shared" si="10"/>
        <v>139548.71946911947</v>
      </c>
      <c r="J244" s="231">
        <f t="shared" si="11"/>
        <v>75441442.786741808</v>
      </c>
    </row>
    <row r="245" spans="2:10" x14ac:dyDescent="0.2">
      <c r="B245" s="228">
        <v>239</v>
      </c>
      <c r="C245" s="232">
        <v>50618</v>
      </c>
      <c r="D245" s="233">
        <v>16296043.779999999</v>
      </c>
      <c r="E245" s="233">
        <v>784907.49</v>
      </c>
      <c r="F245" s="233">
        <v>420322113.24000001</v>
      </c>
      <c r="H245" s="230">
        <f t="shared" si="9"/>
        <v>3414908.2827875316</v>
      </c>
      <c r="I245" s="230">
        <f t="shared" si="10"/>
        <v>133279.8822565772</v>
      </c>
      <c r="J245" s="231">
        <f t="shared" si="11"/>
        <v>72026534.503954276</v>
      </c>
    </row>
    <row r="246" spans="2:10" x14ac:dyDescent="0.2">
      <c r="B246" s="228">
        <v>240</v>
      </c>
      <c r="C246" s="232">
        <v>50649</v>
      </c>
      <c r="D246" s="233">
        <v>15943444.550000001</v>
      </c>
      <c r="E246" s="233">
        <v>753436.18</v>
      </c>
      <c r="F246" s="233">
        <v>404026070.05000001</v>
      </c>
      <c r="H246" s="230">
        <f t="shared" si="9"/>
        <v>3303740.8963633031</v>
      </c>
      <c r="I246" s="230">
        <f t="shared" si="10"/>
        <v>127246.87762365256</v>
      </c>
      <c r="J246" s="231">
        <f t="shared" si="11"/>
        <v>68722793.607590973</v>
      </c>
    </row>
    <row r="247" spans="2:10" x14ac:dyDescent="0.2">
      <c r="B247" s="228">
        <v>241</v>
      </c>
      <c r="C247" s="232">
        <v>50679</v>
      </c>
      <c r="D247" s="233">
        <v>15579017.51</v>
      </c>
      <c r="E247" s="233">
        <v>722689.43</v>
      </c>
      <c r="F247" s="233">
        <v>388082624.80000001</v>
      </c>
      <c r="H247" s="230">
        <f t="shared" si="9"/>
        <v>3199344.4136054963</v>
      </c>
      <c r="I247" s="230">
        <f t="shared" si="10"/>
        <v>121410.26870674406</v>
      </c>
      <c r="J247" s="231">
        <f t="shared" si="11"/>
        <v>65523449.193985477</v>
      </c>
    </row>
    <row r="248" spans="2:10" x14ac:dyDescent="0.2">
      <c r="B248" s="228">
        <v>242</v>
      </c>
      <c r="C248" s="232">
        <v>50710</v>
      </c>
      <c r="D248" s="233">
        <v>15240978.029999999</v>
      </c>
      <c r="E248" s="233">
        <v>692715.96</v>
      </c>
      <c r="F248" s="233">
        <v>372503607.62</v>
      </c>
      <c r="H248" s="230">
        <f t="shared" si="9"/>
        <v>3094766.5439865366</v>
      </c>
      <c r="I248" s="230">
        <f t="shared" si="10"/>
        <v>115758.09357604101</v>
      </c>
      <c r="J248" s="231">
        <f t="shared" si="11"/>
        <v>62428682.649998941</v>
      </c>
    </row>
    <row r="249" spans="2:10" x14ac:dyDescent="0.2">
      <c r="B249" s="228">
        <v>243</v>
      </c>
      <c r="C249" s="232">
        <v>50740</v>
      </c>
      <c r="D249" s="233">
        <v>14855131.550000001</v>
      </c>
      <c r="E249" s="233">
        <v>663447.81000000006</v>
      </c>
      <c r="F249" s="233">
        <v>357262630.33999997</v>
      </c>
      <c r="H249" s="230">
        <f t="shared" si="9"/>
        <v>2996399.4836489186</v>
      </c>
      <c r="I249" s="230">
        <f t="shared" si="10"/>
        <v>110290.6726816648</v>
      </c>
      <c r="J249" s="231">
        <f t="shared" si="11"/>
        <v>59432283.166350022</v>
      </c>
    </row>
    <row r="250" spans="2:10" x14ac:dyDescent="0.2">
      <c r="B250" s="228">
        <v>244</v>
      </c>
      <c r="C250" s="232">
        <v>50771</v>
      </c>
      <c r="D250" s="233">
        <v>14542636.550000001</v>
      </c>
      <c r="E250" s="233">
        <v>634988.89</v>
      </c>
      <c r="F250" s="233">
        <v>342407499.06999999</v>
      </c>
      <c r="H250" s="230">
        <f t="shared" si="9"/>
        <v>2891837.6296951324</v>
      </c>
      <c r="I250" s="230">
        <f t="shared" si="10"/>
        <v>104997.03359388503</v>
      </c>
      <c r="J250" s="231">
        <f t="shared" si="11"/>
        <v>56540445.53665489</v>
      </c>
    </row>
    <row r="251" spans="2:10" x14ac:dyDescent="0.2">
      <c r="B251" s="228">
        <v>245</v>
      </c>
      <c r="C251" s="232">
        <v>50802</v>
      </c>
      <c r="D251" s="233">
        <v>14270722.449999999</v>
      </c>
      <c r="E251" s="233">
        <v>607179.07999999996</v>
      </c>
      <c r="F251" s="233">
        <v>327864862.00999999</v>
      </c>
      <c r="H251" s="230">
        <f t="shared" si="9"/>
        <v>2801149.9631192982</v>
      </c>
      <c r="I251" s="230">
        <f t="shared" si="10"/>
        <v>99888.120448090311</v>
      </c>
      <c r="J251" s="231">
        <f t="shared" si="11"/>
        <v>53739295.573535591</v>
      </c>
    </row>
    <row r="252" spans="2:10" x14ac:dyDescent="0.2">
      <c r="B252" s="228">
        <v>246</v>
      </c>
      <c r="C252" s="232">
        <v>50830</v>
      </c>
      <c r="D252" s="233">
        <v>14002209.9</v>
      </c>
      <c r="E252" s="233">
        <v>579914.47</v>
      </c>
      <c r="F252" s="233">
        <v>313594140.08999997</v>
      </c>
      <c r="H252" s="230">
        <f t="shared" si="9"/>
        <v>2718624.2389137298</v>
      </c>
      <c r="I252" s="230">
        <f t="shared" si="10"/>
        <v>94939.422179912872</v>
      </c>
      <c r="J252" s="231">
        <f t="shared" si="11"/>
        <v>51020671.334621862</v>
      </c>
    </row>
    <row r="253" spans="2:10" x14ac:dyDescent="0.2">
      <c r="B253" s="228">
        <v>247</v>
      </c>
      <c r="C253" s="232">
        <v>50861</v>
      </c>
      <c r="D253" s="233">
        <v>13719905.050000001</v>
      </c>
      <c r="E253" s="233">
        <v>553183.02</v>
      </c>
      <c r="F253" s="233">
        <v>299591931.35000002</v>
      </c>
      <c r="H253" s="230">
        <f t="shared" si="9"/>
        <v>2638040.6437223777</v>
      </c>
      <c r="I253" s="230">
        <f t="shared" si="10"/>
        <v>90136.519357831959</v>
      </c>
      <c r="J253" s="231">
        <f t="shared" si="11"/>
        <v>48382630.690899484</v>
      </c>
    </row>
    <row r="254" spans="2:10" x14ac:dyDescent="0.2">
      <c r="B254" s="228">
        <v>248</v>
      </c>
      <c r="C254" s="232">
        <v>50891</v>
      </c>
      <c r="D254" s="233">
        <v>13448423.369999999</v>
      </c>
      <c r="E254" s="233">
        <v>527046.42000000004</v>
      </c>
      <c r="F254" s="233">
        <v>285872024.99000001</v>
      </c>
      <c r="H254" s="230">
        <f t="shared" si="9"/>
        <v>2556608.6815335527</v>
      </c>
      <c r="I254" s="230">
        <f t="shared" si="10"/>
        <v>85475.980887255762</v>
      </c>
      <c r="J254" s="231">
        <f t="shared" si="11"/>
        <v>45826022.009365931</v>
      </c>
    </row>
    <row r="255" spans="2:10" x14ac:dyDescent="0.2">
      <c r="B255" s="228">
        <v>249</v>
      </c>
      <c r="C255" s="232">
        <v>50922</v>
      </c>
      <c r="D255" s="233">
        <v>13121245.4</v>
      </c>
      <c r="E255" s="233">
        <v>501470.33</v>
      </c>
      <c r="F255" s="233">
        <v>272423603.69</v>
      </c>
      <c r="H255" s="230">
        <f t="shared" si="9"/>
        <v>2478290.9175200537</v>
      </c>
      <c r="I255" s="230">
        <f t="shared" si="10"/>
        <v>80959.305549879806</v>
      </c>
      <c r="J255" s="231">
        <f t="shared" si="11"/>
        <v>43347731.091845877</v>
      </c>
    </row>
    <row r="256" spans="2:10" x14ac:dyDescent="0.2">
      <c r="B256" s="228">
        <v>250</v>
      </c>
      <c r="C256" s="232">
        <v>50952</v>
      </c>
      <c r="D256" s="233">
        <v>12745425.42</v>
      </c>
      <c r="E256" s="233">
        <v>476558.71</v>
      </c>
      <c r="F256" s="233">
        <v>259302360.22</v>
      </c>
      <c r="H256" s="230">
        <f t="shared" si="9"/>
        <v>2392513.0507136136</v>
      </c>
      <c r="I256" s="230">
        <f t="shared" si="10"/>
        <v>76580.991595594387</v>
      </c>
      <c r="J256" s="231">
        <f t="shared" si="11"/>
        <v>40955218.041132264</v>
      </c>
    </row>
    <row r="257" spans="2:10" x14ac:dyDescent="0.2">
      <c r="B257" s="228">
        <v>251</v>
      </c>
      <c r="C257" s="232">
        <v>50983</v>
      </c>
      <c r="D257" s="233">
        <v>12366472.140000001</v>
      </c>
      <c r="E257" s="233">
        <v>452424.25</v>
      </c>
      <c r="F257" s="233">
        <v>246556934.91</v>
      </c>
      <c r="H257" s="230">
        <f t="shared" si="9"/>
        <v>2300622.7455640137</v>
      </c>
      <c r="I257" s="230">
        <f t="shared" si="10"/>
        <v>72354.218539333669</v>
      </c>
      <c r="J257" s="231">
        <f t="shared" si="11"/>
        <v>38654595.29556825</v>
      </c>
    </row>
    <row r="258" spans="2:10" x14ac:dyDescent="0.2">
      <c r="B258" s="228">
        <v>252</v>
      </c>
      <c r="C258" s="232">
        <v>51014</v>
      </c>
      <c r="D258" s="233">
        <v>12050933.24</v>
      </c>
      <c r="E258" s="233">
        <v>429071.47</v>
      </c>
      <c r="F258" s="233">
        <v>234190463.78</v>
      </c>
      <c r="H258" s="230">
        <f t="shared" si="9"/>
        <v>2209906.1298607439</v>
      </c>
      <c r="I258" s="230">
        <f t="shared" si="10"/>
        <v>68289.785022170574</v>
      </c>
      <c r="J258" s="231">
        <f t="shared" si="11"/>
        <v>36444689.165707506</v>
      </c>
    </row>
    <row r="259" spans="2:10" x14ac:dyDescent="0.2">
      <c r="B259" s="228">
        <v>253</v>
      </c>
      <c r="C259" s="232">
        <v>51044</v>
      </c>
      <c r="D259" s="233">
        <v>11681723.82</v>
      </c>
      <c r="E259" s="233">
        <v>406387.75</v>
      </c>
      <c r="F259" s="233">
        <v>222139530.38</v>
      </c>
      <c r="H259" s="230">
        <f t="shared" si="9"/>
        <v>2130635.2832933515</v>
      </c>
      <c r="I259" s="230">
        <f t="shared" si="10"/>
        <v>64385.617526083261</v>
      </c>
      <c r="J259" s="231">
        <f t="shared" si="11"/>
        <v>34314053.882414155</v>
      </c>
    </row>
    <row r="260" spans="2:10" x14ac:dyDescent="0.2">
      <c r="B260" s="228">
        <v>254</v>
      </c>
      <c r="C260" s="232">
        <v>51075</v>
      </c>
      <c r="D260" s="233">
        <v>11362875.529999999</v>
      </c>
      <c r="E260" s="233">
        <v>384462.59</v>
      </c>
      <c r="F260" s="233">
        <v>210457807.31999999</v>
      </c>
      <c r="H260" s="230">
        <f t="shared" si="9"/>
        <v>2044544.9524031729</v>
      </c>
      <c r="I260" s="230">
        <f t="shared" si="10"/>
        <v>60621.495192265</v>
      </c>
      <c r="J260" s="231">
        <f t="shared" si="11"/>
        <v>32269508.930010982</v>
      </c>
    </row>
    <row r="261" spans="2:10" x14ac:dyDescent="0.2">
      <c r="B261" s="228">
        <v>255</v>
      </c>
      <c r="C261" s="232">
        <v>51105</v>
      </c>
      <c r="D261" s="233">
        <v>11020327.640000001</v>
      </c>
      <c r="E261" s="233">
        <v>363195.81</v>
      </c>
      <c r="F261" s="233">
        <v>199094931.94999999</v>
      </c>
      <c r="H261" s="230">
        <f t="shared" si="9"/>
        <v>1967692.9969437234</v>
      </c>
      <c r="I261" s="230">
        <f t="shared" si="10"/>
        <v>57009.465776352736</v>
      </c>
      <c r="J261" s="231">
        <f t="shared" si="11"/>
        <v>30301815.933067258</v>
      </c>
    </row>
    <row r="262" spans="2:10" x14ac:dyDescent="0.2">
      <c r="B262" s="228">
        <v>256</v>
      </c>
      <c r="C262" s="232">
        <v>51136</v>
      </c>
      <c r="D262" s="233">
        <v>10677078.07</v>
      </c>
      <c r="E262" s="233">
        <v>342633.13</v>
      </c>
      <c r="F262" s="233">
        <v>188074607.03999999</v>
      </c>
      <c r="H262" s="230">
        <f t="shared" si="9"/>
        <v>1888642.0279546976</v>
      </c>
      <c r="I262" s="230">
        <f t="shared" si="10"/>
        <v>53533.208148418817</v>
      </c>
      <c r="J262" s="231">
        <f t="shared" si="11"/>
        <v>28413173.905112561</v>
      </c>
    </row>
    <row r="263" spans="2:10" x14ac:dyDescent="0.2">
      <c r="B263" s="228">
        <v>257</v>
      </c>
      <c r="C263" s="232">
        <v>51167</v>
      </c>
      <c r="D263" s="233">
        <v>10345660.5</v>
      </c>
      <c r="E263" s="233">
        <v>322745.8</v>
      </c>
      <c r="F263" s="233">
        <v>177397528.75</v>
      </c>
      <c r="H263" s="230">
        <f t="shared" si="9"/>
        <v>1810928.9846324325</v>
      </c>
      <c r="I263" s="230">
        <f t="shared" si="10"/>
        <v>50196.607232365524</v>
      </c>
      <c r="J263" s="231">
        <f t="shared" si="11"/>
        <v>26602244.920480128</v>
      </c>
    </row>
    <row r="264" spans="2:10" x14ac:dyDescent="0.2">
      <c r="B264" s="228">
        <v>258</v>
      </c>
      <c r="C264" s="232">
        <v>51196</v>
      </c>
      <c r="D264" s="233">
        <v>10033642.609999999</v>
      </c>
      <c r="E264" s="233">
        <v>303536.63</v>
      </c>
      <c r="F264" s="233">
        <v>167051870.16999999</v>
      </c>
      <c r="H264" s="230">
        <f t="shared" si="9"/>
        <v>1736401.2100010328</v>
      </c>
      <c r="I264" s="230">
        <f t="shared" si="10"/>
        <v>46997.299359514895</v>
      </c>
      <c r="J264" s="231">
        <f t="shared" si="11"/>
        <v>24865843.710479096</v>
      </c>
    </row>
    <row r="265" spans="2:10" x14ac:dyDescent="0.2">
      <c r="B265" s="228">
        <v>259</v>
      </c>
      <c r="C265" s="232">
        <v>51227</v>
      </c>
      <c r="D265" s="233">
        <v>9703133.0199999996</v>
      </c>
      <c r="E265" s="233">
        <v>284964.27</v>
      </c>
      <c r="F265" s="233">
        <v>157018227.88999999</v>
      </c>
      <c r="H265" s="230">
        <f t="shared" ref="H265:H328" si="12">IF(ISERROR(J264-J265),0,J264-J265)</f>
        <v>1666106.5355474278</v>
      </c>
      <c r="I265" s="230">
        <f t="shared" ref="I265:I328" si="13">IF(ISERROR(J264*$L$3/12),0,J264*$L$3/12)</f>
        <v>43929.657221846399</v>
      </c>
      <c r="J265" s="231">
        <f t="shared" ref="J265:J328" si="14">IF(ISERROR(J264*(1-$B$3)^(1/12)*F265/F264),0,J264*(1-$B$3)^(1/12)*F265/F264)</f>
        <v>23199737.174931668</v>
      </c>
    </row>
    <row r="266" spans="2:10" x14ac:dyDescent="0.2">
      <c r="B266" s="228">
        <v>260</v>
      </c>
      <c r="C266" s="232">
        <v>51257</v>
      </c>
      <c r="D266" s="233">
        <v>9347155.3300000001</v>
      </c>
      <c r="E266" s="233">
        <v>267052.07</v>
      </c>
      <c r="F266" s="233">
        <v>147315095.03999999</v>
      </c>
      <c r="H266" s="230">
        <f t="shared" si="12"/>
        <v>1594383.540189337</v>
      </c>
      <c r="I266" s="230">
        <f t="shared" si="13"/>
        <v>40986.202342379278</v>
      </c>
      <c r="J266" s="231">
        <f t="shared" si="14"/>
        <v>21605353.634742331</v>
      </c>
    </row>
    <row r="267" spans="2:10" x14ac:dyDescent="0.2">
      <c r="B267" s="228">
        <v>261</v>
      </c>
      <c r="C267" s="232">
        <v>51288</v>
      </c>
      <c r="D267" s="233">
        <v>8927772.7799999993</v>
      </c>
      <c r="E267" s="233">
        <v>249835.69</v>
      </c>
      <c r="F267" s="233">
        <v>137967939.88</v>
      </c>
      <c r="H267" s="230">
        <f t="shared" si="12"/>
        <v>1520279.2688601315</v>
      </c>
      <c r="I267" s="230">
        <f t="shared" si="13"/>
        <v>38169.458088044783</v>
      </c>
      <c r="J267" s="231">
        <f t="shared" si="14"/>
        <v>20085074.365882199</v>
      </c>
    </row>
    <row r="268" spans="2:10" x14ac:dyDescent="0.2">
      <c r="B268" s="228">
        <v>262</v>
      </c>
      <c r="C268" s="232">
        <v>51318</v>
      </c>
      <c r="D268" s="233">
        <v>8436212.1300000008</v>
      </c>
      <c r="E268" s="233">
        <v>233439.46</v>
      </c>
      <c r="F268" s="233">
        <v>129040167.05</v>
      </c>
      <c r="H268" s="230">
        <f t="shared" si="12"/>
        <v>1438402.9989840388</v>
      </c>
      <c r="I268" s="230">
        <f t="shared" si="13"/>
        <v>35483.631379725215</v>
      </c>
      <c r="J268" s="231">
        <f t="shared" si="14"/>
        <v>18646671.36689816</v>
      </c>
    </row>
    <row r="269" spans="2:10" x14ac:dyDescent="0.2">
      <c r="B269" s="228">
        <v>263</v>
      </c>
      <c r="C269" s="232">
        <v>51349</v>
      </c>
      <c r="D269" s="233">
        <v>7936002.04</v>
      </c>
      <c r="E269" s="233">
        <v>217993.17</v>
      </c>
      <c r="F269" s="233">
        <v>120603955.66</v>
      </c>
      <c r="H269" s="230">
        <f t="shared" si="12"/>
        <v>1347747.4665130936</v>
      </c>
      <c r="I269" s="230">
        <f t="shared" si="13"/>
        <v>32942.452748186748</v>
      </c>
      <c r="J269" s="231">
        <f t="shared" si="14"/>
        <v>17298923.900385067</v>
      </c>
    </row>
    <row r="270" spans="2:10" x14ac:dyDescent="0.2">
      <c r="B270" s="228">
        <v>264</v>
      </c>
      <c r="C270" s="232">
        <v>51380</v>
      </c>
      <c r="D270" s="233">
        <v>7478274.8700000001</v>
      </c>
      <c r="E270" s="233">
        <v>203497.38</v>
      </c>
      <c r="F270" s="233">
        <v>112667954.28</v>
      </c>
      <c r="H270" s="230">
        <f t="shared" si="12"/>
        <v>1257641.6530193165</v>
      </c>
      <c r="I270" s="230">
        <f t="shared" si="13"/>
        <v>30561.432224013621</v>
      </c>
      <c r="J270" s="231">
        <f t="shared" si="14"/>
        <v>16041282.24736575</v>
      </c>
    </row>
    <row r="271" spans="2:10" x14ac:dyDescent="0.2">
      <c r="B271" s="228">
        <v>265</v>
      </c>
      <c r="C271" s="232">
        <v>51410</v>
      </c>
      <c r="D271" s="233">
        <v>7011947.3499999996</v>
      </c>
      <c r="E271" s="233">
        <v>189903.61</v>
      </c>
      <c r="F271" s="233">
        <v>105189678.58</v>
      </c>
      <c r="H271" s="230">
        <f t="shared" si="12"/>
        <v>1175323.0945655257</v>
      </c>
      <c r="I271" s="230">
        <f t="shared" si="13"/>
        <v>28339.598637012827</v>
      </c>
      <c r="J271" s="231">
        <f t="shared" si="14"/>
        <v>14865959.152800225</v>
      </c>
    </row>
    <row r="272" spans="2:10" x14ac:dyDescent="0.2">
      <c r="B272" s="228">
        <v>266</v>
      </c>
      <c r="C272" s="232">
        <v>51441</v>
      </c>
      <c r="D272" s="233">
        <v>6652197.9299999997</v>
      </c>
      <c r="E272" s="233">
        <v>177227.76</v>
      </c>
      <c r="F272" s="233">
        <v>98177732.959999993</v>
      </c>
      <c r="H272" s="230">
        <f t="shared" si="12"/>
        <v>1093422.3290186618</v>
      </c>
      <c r="I272" s="230">
        <f t="shared" si="13"/>
        <v>26263.194503280396</v>
      </c>
      <c r="J272" s="231">
        <f t="shared" si="14"/>
        <v>13772536.823781563</v>
      </c>
    </row>
    <row r="273" spans="2:10" x14ac:dyDescent="0.2">
      <c r="B273" s="228">
        <v>267</v>
      </c>
      <c r="C273" s="232">
        <v>51471</v>
      </c>
      <c r="D273" s="233">
        <v>6308021.6699999999</v>
      </c>
      <c r="E273" s="233">
        <v>165259.71</v>
      </c>
      <c r="F273" s="233">
        <v>91525534.900000006</v>
      </c>
      <c r="H273" s="230">
        <f t="shared" si="12"/>
        <v>1027991.2676667646</v>
      </c>
      <c r="I273" s="230">
        <f t="shared" si="13"/>
        <v>24331.481722014094</v>
      </c>
      <c r="J273" s="231">
        <f t="shared" si="14"/>
        <v>12744545.556114798</v>
      </c>
    </row>
    <row r="274" spans="2:10" x14ac:dyDescent="0.2">
      <c r="B274" s="228">
        <v>268</v>
      </c>
      <c r="C274" s="232">
        <v>51502</v>
      </c>
      <c r="D274" s="233">
        <v>5989069.7000000002</v>
      </c>
      <c r="E274" s="233">
        <v>153986.65</v>
      </c>
      <c r="F274" s="233">
        <v>85217513.230000004</v>
      </c>
      <c r="H274" s="230">
        <f t="shared" si="12"/>
        <v>965989.02443628758</v>
      </c>
      <c r="I274" s="230">
        <f t="shared" si="13"/>
        <v>22515.363815802808</v>
      </c>
      <c r="J274" s="231">
        <f t="shared" si="14"/>
        <v>11778556.531678511</v>
      </c>
    </row>
    <row r="275" spans="2:10" x14ac:dyDescent="0.2">
      <c r="B275" s="228">
        <v>269</v>
      </c>
      <c r="C275" s="232">
        <v>51533</v>
      </c>
      <c r="D275" s="233">
        <v>5656605.4000000004</v>
      </c>
      <c r="E275" s="233">
        <v>143348.09</v>
      </c>
      <c r="F275" s="233">
        <v>79228443.5</v>
      </c>
      <c r="H275" s="230">
        <f t="shared" si="12"/>
        <v>908658.41183874197</v>
      </c>
      <c r="I275" s="230">
        <f t="shared" si="13"/>
        <v>20808.78320596537</v>
      </c>
      <c r="J275" s="231">
        <f t="shared" si="14"/>
        <v>10869898.119839769</v>
      </c>
    </row>
    <row r="276" spans="2:10" x14ac:dyDescent="0.2">
      <c r="B276" s="228">
        <v>270</v>
      </c>
      <c r="C276" s="232">
        <v>51561</v>
      </c>
      <c r="D276" s="233">
        <v>5394175.2800000003</v>
      </c>
      <c r="E276" s="233">
        <v>133377.67000000001</v>
      </c>
      <c r="F276" s="233">
        <v>73571838.980000004</v>
      </c>
      <c r="H276" s="230">
        <f t="shared" si="12"/>
        <v>850604.66285784356</v>
      </c>
      <c r="I276" s="230">
        <f t="shared" si="13"/>
        <v>19203.486678383593</v>
      </c>
      <c r="J276" s="231">
        <f t="shared" si="14"/>
        <v>10019293.456981925</v>
      </c>
    </row>
    <row r="277" spans="2:10" x14ac:dyDescent="0.2">
      <c r="B277" s="228">
        <v>271</v>
      </c>
      <c r="C277" s="232">
        <v>51592</v>
      </c>
      <c r="D277" s="233">
        <v>5216398.0199999996</v>
      </c>
      <c r="E277" s="233">
        <v>123934.25</v>
      </c>
      <c r="F277" s="233">
        <v>68177663.909999996</v>
      </c>
      <c r="H277" s="230">
        <f t="shared" si="12"/>
        <v>803160.38225624152</v>
      </c>
      <c r="I277" s="230">
        <f t="shared" si="13"/>
        <v>17700.751774001401</v>
      </c>
      <c r="J277" s="231">
        <f t="shared" si="14"/>
        <v>9216133.0747256838</v>
      </c>
    </row>
    <row r="278" spans="2:10" x14ac:dyDescent="0.2">
      <c r="B278" s="228">
        <v>272</v>
      </c>
      <c r="C278" s="232">
        <v>51622</v>
      </c>
      <c r="D278" s="233">
        <v>5036234.3899999997</v>
      </c>
      <c r="E278" s="233">
        <v>114844.47</v>
      </c>
      <c r="F278" s="233">
        <v>62961266.409999996</v>
      </c>
      <c r="H278" s="230">
        <f t="shared" si="12"/>
        <v>767990.95132683776</v>
      </c>
      <c r="I278" s="230">
        <f t="shared" si="13"/>
        <v>16281.835098682042</v>
      </c>
      <c r="J278" s="231">
        <f t="shared" si="14"/>
        <v>8448142.123398846</v>
      </c>
    </row>
    <row r="279" spans="2:10" x14ac:dyDescent="0.2">
      <c r="B279" s="228">
        <v>273</v>
      </c>
      <c r="C279" s="232">
        <v>51653</v>
      </c>
      <c r="D279" s="233">
        <v>4831221.82</v>
      </c>
      <c r="E279" s="233">
        <v>106110.74</v>
      </c>
      <c r="F279" s="233">
        <v>57925031.539999999</v>
      </c>
      <c r="H279" s="230">
        <f t="shared" si="12"/>
        <v>733155.61221830919</v>
      </c>
      <c r="I279" s="230">
        <f t="shared" si="13"/>
        <v>14925.051084671295</v>
      </c>
      <c r="J279" s="231">
        <f t="shared" si="14"/>
        <v>7714986.5111805368</v>
      </c>
    </row>
    <row r="280" spans="2:10" x14ac:dyDescent="0.2">
      <c r="B280" s="228">
        <v>274</v>
      </c>
      <c r="C280" s="232">
        <v>51683</v>
      </c>
      <c r="D280" s="233">
        <v>4565710.42</v>
      </c>
      <c r="E280" s="233">
        <v>97761.88</v>
      </c>
      <c r="F280" s="233">
        <v>53093809.159999996</v>
      </c>
      <c r="H280" s="230">
        <f t="shared" si="12"/>
        <v>695684.76574589685</v>
      </c>
      <c r="I280" s="230">
        <f t="shared" si="13"/>
        <v>13629.809503085615</v>
      </c>
      <c r="J280" s="231">
        <f t="shared" si="14"/>
        <v>7019301.74543464</v>
      </c>
    </row>
    <row r="281" spans="2:10" x14ac:dyDescent="0.2">
      <c r="B281" s="228">
        <v>275</v>
      </c>
      <c r="C281" s="232">
        <v>51714</v>
      </c>
      <c r="D281" s="233">
        <v>4302103.54</v>
      </c>
      <c r="E281" s="233">
        <v>89903.57</v>
      </c>
      <c r="F281" s="233">
        <v>48528098.960000001</v>
      </c>
      <c r="H281" s="230">
        <f t="shared" si="12"/>
        <v>650988.13899141457</v>
      </c>
      <c r="I281" s="230">
        <f t="shared" si="13"/>
        <v>12400.76641693453</v>
      </c>
      <c r="J281" s="231">
        <f t="shared" si="14"/>
        <v>6368313.6064432254</v>
      </c>
    </row>
    <row r="282" spans="2:10" x14ac:dyDescent="0.2">
      <c r="B282" s="228">
        <v>276</v>
      </c>
      <c r="C282" s="232">
        <v>51745</v>
      </c>
      <c r="D282" s="233">
        <v>4023569.18</v>
      </c>
      <c r="E282" s="233">
        <v>82522.37</v>
      </c>
      <c r="F282" s="233">
        <v>44225995.539999999</v>
      </c>
      <c r="H282" s="230">
        <f t="shared" si="12"/>
        <v>607419.17508392222</v>
      </c>
      <c r="I282" s="230">
        <f t="shared" si="13"/>
        <v>11250.68737138303</v>
      </c>
      <c r="J282" s="231">
        <f t="shared" si="14"/>
        <v>5760894.4313593032</v>
      </c>
    </row>
    <row r="283" spans="2:10" x14ac:dyDescent="0.2">
      <c r="B283" s="228">
        <v>277</v>
      </c>
      <c r="C283" s="232">
        <v>51775</v>
      </c>
      <c r="D283" s="233">
        <v>3720552.5</v>
      </c>
      <c r="E283" s="233">
        <v>75626.990000000005</v>
      </c>
      <c r="F283" s="233">
        <v>40202425.789999999</v>
      </c>
      <c r="H283" s="230">
        <f t="shared" si="12"/>
        <v>562781.70216589794</v>
      </c>
      <c r="I283" s="230">
        <f t="shared" si="13"/>
        <v>10177.580162068103</v>
      </c>
      <c r="J283" s="231">
        <f t="shared" si="14"/>
        <v>5198112.7291934052</v>
      </c>
    </row>
    <row r="284" spans="2:10" x14ac:dyDescent="0.2">
      <c r="B284" s="228">
        <v>278</v>
      </c>
      <c r="C284" s="232">
        <v>51806</v>
      </c>
      <c r="D284" s="233">
        <v>3505052.63</v>
      </c>
      <c r="E284" s="233">
        <v>69256.75</v>
      </c>
      <c r="F284" s="233">
        <v>36481874.020000003</v>
      </c>
      <c r="H284" s="230">
        <f t="shared" si="12"/>
        <v>515893.87312164158</v>
      </c>
      <c r="I284" s="230">
        <f t="shared" si="13"/>
        <v>9183.3324882416837</v>
      </c>
      <c r="J284" s="231">
        <f t="shared" si="14"/>
        <v>4682218.8560717637</v>
      </c>
    </row>
    <row r="285" spans="2:10" x14ac:dyDescent="0.2">
      <c r="B285" s="228">
        <v>279</v>
      </c>
      <c r="C285" s="232">
        <v>51836</v>
      </c>
      <c r="D285" s="233">
        <v>3241176.46</v>
      </c>
      <c r="E285" s="233">
        <v>63240.65</v>
      </c>
      <c r="F285" s="233">
        <v>32976821.469999999</v>
      </c>
      <c r="H285" s="230">
        <f t="shared" si="12"/>
        <v>481104.54211757239</v>
      </c>
      <c r="I285" s="230">
        <f t="shared" si="13"/>
        <v>8271.919979060116</v>
      </c>
      <c r="J285" s="231">
        <f t="shared" si="14"/>
        <v>4201114.3139541913</v>
      </c>
    </row>
    <row r="286" spans="2:10" x14ac:dyDescent="0.2">
      <c r="B286" s="228">
        <v>280</v>
      </c>
      <c r="C286" s="232">
        <v>51867</v>
      </c>
      <c r="D286" s="233">
        <v>2979069.95</v>
      </c>
      <c r="E286" s="233">
        <v>57651.69</v>
      </c>
      <c r="F286" s="233">
        <v>29735644.949999999</v>
      </c>
      <c r="H286" s="230">
        <f t="shared" si="12"/>
        <v>440886.09645233629</v>
      </c>
      <c r="I286" s="230">
        <f t="shared" si="13"/>
        <v>7421.9686213190716</v>
      </c>
      <c r="J286" s="231">
        <f t="shared" si="14"/>
        <v>3760228.217501855</v>
      </c>
    </row>
    <row r="287" spans="2:10" x14ac:dyDescent="0.2">
      <c r="B287" s="228">
        <v>281</v>
      </c>
      <c r="C287" s="232">
        <v>51898</v>
      </c>
      <c r="D287" s="233">
        <v>2726099.29</v>
      </c>
      <c r="E287" s="233">
        <v>52479.24</v>
      </c>
      <c r="F287" s="233">
        <v>26756574.93</v>
      </c>
      <c r="H287" s="230">
        <f t="shared" si="12"/>
        <v>401703.90544737177</v>
      </c>
      <c r="I287" s="230">
        <f t="shared" si="13"/>
        <v>6643.0698509199437</v>
      </c>
      <c r="J287" s="231">
        <f t="shared" si="14"/>
        <v>3358524.3120544832</v>
      </c>
    </row>
    <row r="288" spans="2:10" x14ac:dyDescent="0.2">
      <c r="B288" s="228">
        <v>282</v>
      </c>
      <c r="C288" s="232">
        <v>51926</v>
      </c>
      <c r="D288" s="233">
        <v>2495067.58</v>
      </c>
      <c r="E288" s="233">
        <v>47722.29</v>
      </c>
      <c r="F288" s="233">
        <v>24030475.289999999</v>
      </c>
      <c r="H288" s="230">
        <f t="shared" si="12"/>
        <v>364457.59535527555</v>
      </c>
      <c r="I288" s="230">
        <f t="shared" si="13"/>
        <v>5933.3929512962532</v>
      </c>
      <c r="J288" s="231">
        <f t="shared" si="14"/>
        <v>2994066.7166992077</v>
      </c>
    </row>
    <row r="289" spans="2:10" x14ac:dyDescent="0.2">
      <c r="B289" s="228">
        <v>283</v>
      </c>
      <c r="C289" s="232">
        <v>51957</v>
      </c>
      <c r="D289" s="233">
        <v>2230744.56</v>
      </c>
      <c r="E289" s="233">
        <v>43320.6</v>
      </c>
      <c r="F289" s="233">
        <v>21535406.940000001</v>
      </c>
      <c r="H289" s="230">
        <f t="shared" si="12"/>
        <v>330685.50838415418</v>
      </c>
      <c r="I289" s="230">
        <f t="shared" si="13"/>
        <v>5289.5178661686004</v>
      </c>
      <c r="J289" s="231">
        <f t="shared" si="14"/>
        <v>2663381.2083150535</v>
      </c>
    </row>
    <row r="290" spans="2:10" x14ac:dyDescent="0.2">
      <c r="B290" s="228">
        <v>284</v>
      </c>
      <c r="C290" s="232">
        <v>51987</v>
      </c>
      <c r="D290" s="233">
        <v>2036652.23</v>
      </c>
      <c r="E290" s="233">
        <v>39330.75</v>
      </c>
      <c r="F290" s="233">
        <v>19304662.300000001</v>
      </c>
      <c r="H290" s="230">
        <f t="shared" si="12"/>
        <v>293516.28508182382</v>
      </c>
      <c r="I290" s="230">
        <f t="shared" si="13"/>
        <v>4705.3068013565944</v>
      </c>
      <c r="J290" s="231">
        <f t="shared" si="14"/>
        <v>2369864.9232332297</v>
      </c>
    </row>
    <row r="291" spans="2:10" x14ac:dyDescent="0.2">
      <c r="B291" s="228">
        <v>285</v>
      </c>
      <c r="C291" s="232">
        <v>52018</v>
      </c>
      <c r="D291" s="233">
        <v>1808297.22</v>
      </c>
      <c r="E291" s="233">
        <v>35655.089999999997</v>
      </c>
      <c r="F291" s="233">
        <v>17268010.48</v>
      </c>
      <c r="H291" s="230">
        <f t="shared" si="12"/>
        <v>265675.54832933797</v>
      </c>
      <c r="I291" s="230">
        <f t="shared" si="13"/>
        <v>4186.7613643787054</v>
      </c>
      <c r="J291" s="231">
        <f t="shared" si="14"/>
        <v>2104189.3749038917</v>
      </c>
    </row>
    <row r="292" spans="2:10" x14ac:dyDescent="0.2">
      <c r="B292" s="228">
        <v>286</v>
      </c>
      <c r="C292" s="232">
        <v>52048</v>
      </c>
      <c r="D292" s="233">
        <v>1520518.25</v>
      </c>
      <c r="E292" s="233">
        <v>32347.8</v>
      </c>
      <c r="F292" s="233">
        <v>15459713.039999999</v>
      </c>
      <c r="H292" s="230">
        <f t="shared" si="12"/>
        <v>234260.51793199312</v>
      </c>
      <c r="I292" s="230">
        <f t="shared" si="13"/>
        <v>3717.4012289968755</v>
      </c>
      <c r="J292" s="231">
        <f t="shared" si="14"/>
        <v>1869928.8569718986</v>
      </c>
    </row>
    <row r="293" spans="2:10" x14ac:dyDescent="0.2">
      <c r="B293" s="228">
        <v>287</v>
      </c>
      <c r="C293" s="232">
        <v>52079</v>
      </c>
      <c r="D293" s="233">
        <v>1355477.01</v>
      </c>
      <c r="E293" s="233">
        <v>29508.61</v>
      </c>
      <c r="F293" s="233">
        <v>13939194.699999999</v>
      </c>
      <c r="H293" s="230">
        <f t="shared" si="12"/>
        <v>196364.27857242851</v>
      </c>
      <c r="I293" s="230">
        <f t="shared" si="13"/>
        <v>3303.540980650354</v>
      </c>
      <c r="J293" s="231">
        <f t="shared" si="14"/>
        <v>1673564.5783994701</v>
      </c>
    </row>
    <row r="294" spans="2:10" x14ac:dyDescent="0.2">
      <c r="B294" s="228">
        <v>288</v>
      </c>
      <c r="C294" s="232">
        <v>52110</v>
      </c>
      <c r="D294" s="233">
        <v>1217338.1499999999</v>
      </c>
      <c r="E294" s="233">
        <v>26950.12</v>
      </c>
      <c r="F294" s="233">
        <v>12583717.76</v>
      </c>
      <c r="H294" s="230">
        <f t="shared" si="12"/>
        <v>173897.36912115873</v>
      </c>
      <c r="I294" s="230">
        <f t="shared" si="13"/>
        <v>2956.6307551723971</v>
      </c>
      <c r="J294" s="231">
        <f t="shared" si="14"/>
        <v>1499667.2092783113</v>
      </c>
    </row>
    <row r="295" spans="2:10" x14ac:dyDescent="0.2">
      <c r="B295" s="228">
        <v>289</v>
      </c>
      <c r="C295" s="232">
        <v>52140</v>
      </c>
      <c r="D295" s="233">
        <v>1071931.42</v>
      </c>
      <c r="E295" s="233">
        <v>24628.35</v>
      </c>
      <c r="F295" s="233">
        <v>11366379.59</v>
      </c>
      <c r="H295" s="230">
        <f t="shared" si="12"/>
        <v>155079.24995825742</v>
      </c>
      <c r="I295" s="230">
        <f t="shared" si="13"/>
        <v>2649.4120697250169</v>
      </c>
      <c r="J295" s="231">
        <f t="shared" si="14"/>
        <v>1344587.9593200539</v>
      </c>
    </row>
    <row r="296" spans="2:10" x14ac:dyDescent="0.2">
      <c r="B296" s="228">
        <v>290</v>
      </c>
      <c r="C296" s="232">
        <v>52171</v>
      </c>
      <c r="D296" s="233">
        <v>981294.36</v>
      </c>
      <c r="E296" s="233">
        <v>22555.31</v>
      </c>
      <c r="F296" s="233">
        <v>10294448.35</v>
      </c>
      <c r="H296" s="230">
        <f t="shared" si="12"/>
        <v>135796.79491964425</v>
      </c>
      <c r="I296" s="230">
        <f t="shared" si="13"/>
        <v>2375.4387281320955</v>
      </c>
      <c r="J296" s="231">
        <f t="shared" si="14"/>
        <v>1208791.1644004097</v>
      </c>
    </row>
    <row r="297" spans="2:10" x14ac:dyDescent="0.2">
      <c r="B297" s="228">
        <v>291</v>
      </c>
      <c r="C297" s="232">
        <v>52201</v>
      </c>
      <c r="D297" s="233">
        <v>892789.49</v>
      </c>
      <c r="E297" s="233">
        <v>20640.75</v>
      </c>
      <c r="F297" s="233">
        <v>9313154.0399999991</v>
      </c>
      <c r="H297" s="230">
        <f t="shared" si="12"/>
        <v>123300.43230463704</v>
      </c>
      <c r="I297" s="230">
        <f t="shared" si="13"/>
        <v>2135.5310571073906</v>
      </c>
      <c r="J297" s="231">
        <f t="shared" si="14"/>
        <v>1085490.7320957726</v>
      </c>
    </row>
    <row r="298" spans="2:10" x14ac:dyDescent="0.2">
      <c r="B298" s="228">
        <v>292</v>
      </c>
      <c r="C298" s="232">
        <v>52232</v>
      </c>
      <c r="D298" s="233">
        <v>812357.74</v>
      </c>
      <c r="E298" s="233">
        <v>18877.04</v>
      </c>
      <c r="F298" s="233">
        <v>8420364.5399999991</v>
      </c>
      <c r="H298" s="230">
        <f t="shared" si="12"/>
        <v>111305.90122651879</v>
      </c>
      <c r="I298" s="230">
        <f t="shared" si="13"/>
        <v>1917.7002933691983</v>
      </c>
      <c r="J298" s="231">
        <f t="shared" si="14"/>
        <v>974184.83086925384</v>
      </c>
    </row>
    <row r="299" spans="2:10" x14ac:dyDescent="0.2">
      <c r="B299" s="228">
        <v>293</v>
      </c>
      <c r="C299" s="232">
        <v>52263</v>
      </c>
      <c r="D299" s="233">
        <v>750388.36</v>
      </c>
      <c r="E299" s="233">
        <v>17254.79</v>
      </c>
      <c r="F299" s="233">
        <v>7608006.9500000002</v>
      </c>
      <c r="H299" s="230">
        <f t="shared" si="12"/>
        <v>100484.48935637006</v>
      </c>
      <c r="I299" s="230">
        <f t="shared" si="13"/>
        <v>1721.0598678690151</v>
      </c>
      <c r="J299" s="231">
        <f t="shared" si="14"/>
        <v>873700.34151288378</v>
      </c>
    </row>
    <row r="300" spans="2:10" x14ac:dyDescent="0.2">
      <c r="B300" s="228">
        <v>294</v>
      </c>
      <c r="C300" s="232">
        <v>52291</v>
      </c>
      <c r="D300" s="233">
        <v>690007.05</v>
      </c>
      <c r="E300" s="233">
        <v>15741.44</v>
      </c>
      <c r="F300" s="233">
        <v>6857618.1799999997</v>
      </c>
      <c r="H300" s="230">
        <f t="shared" si="12"/>
        <v>91989.6693097729</v>
      </c>
      <c r="I300" s="230">
        <f t="shared" si="13"/>
        <v>1543.5372700060946</v>
      </c>
      <c r="J300" s="231">
        <f t="shared" si="14"/>
        <v>781710.67220311088</v>
      </c>
    </row>
    <row r="301" spans="2:10" x14ac:dyDescent="0.2">
      <c r="B301" s="228">
        <v>295</v>
      </c>
      <c r="C301" s="232">
        <v>52322</v>
      </c>
      <c r="D301" s="233">
        <v>613890.52</v>
      </c>
      <c r="E301" s="233">
        <v>14342.79</v>
      </c>
      <c r="F301" s="233">
        <v>6167611.4199999999</v>
      </c>
      <c r="H301" s="230">
        <f t="shared" si="12"/>
        <v>83846.536281506065</v>
      </c>
      <c r="I301" s="230">
        <f t="shared" si="13"/>
        <v>1381.0221875588293</v>
      </c>
      <c r="J301" s="231">
        <f t="shared" si="14"/>
        <v>697864.13592160481</v>
      </c>
    </row>
    <row r="302" spans="2:10" x14ac:dyDescent="0.2">
      <c r="B302" s="228">
        <v>296</v>
      </c>
      <c r="C302" s="232">
        <v>52352</v>
      </c>
      <c r="D302" s="233">
        <v>510862.43</v>
      </c>
      <c r="E302" s="233">
        <v>13078.03</v>
      </c>
      <c r="F302" s="233">
        <v>5553720.75</v>
      </c>
      <c r="H302" s="230">
        <f t="shared" si="12"/>
        <v>74101.939255011501</v>
      </c>
      <c r="I302" s="230">
        <f t="shared" si="13"/>
        <v>1232.8933067948353</v>
      </c>
      <c r="J302" s="231">
        <f t="shared" si="14"/>
        <v>623762.19666659331</v>
      </c>
    </row>
    <row r="303" spans="2:10" x14ac:dyDescent="0.2">
      <c r="B303" s="228">
        <v>297</v>
      </c>
      <c r="C303" s="232">
        <v>52383</v>
      </c>
      <c r="D303" s="233">
        <v>418405.97</v>
      </c>
      <c r="E303" s="233">
        <v>11993.18</v>
      </c>
      <c r="F303" s="233">
        <v>5042858.33</v>
      </c>
      <c r="H303" s="230">
        <f t="shared" si="12"/>
        <v>61559.512256148737</v>
      </c>
      <c r="I303" s="230">
        <f t="shared" si="13"/>
        <v>1101.9798807776481</v>
      </c>
      <c r="J303" s="231">
        <f t="shared" si="14"/>
        <v>562202.68441044458</v>
      </c>
    </row>
    <row r="304" spans="2:10" x14ac:dyDescent="0.2">
      <c r="B304" s="228">
        <v>298</v>
      </c>
      <c r="C304" s="232">
        <v>52413</v>
      </c>
      <c r="D304" s="233">
        <v>315502.32</v>
      </c>
      <c r="E304" s="233">
        <v>11063.96</v>
      </c>
      <c r="F304" s="233">
        <v>4624452.6500000004</v>
      </c>
      <c r="H304" s="230">
        <f t="shared" si="12"/>
        <v>50452.956986985984</v>
      </c>
      <c r="I304" s="230">
        <f t="shared" si="13"/>
        <v>993.22474245845206</v>
      </c>
      <c r="J304" s="231">
        <f t="shared" si="14"/>
        <v>511749.72742345859</v>
      </c>
    </row>
    <row r="305" spans="2:10" x14ac:dyDescent="0.2">
      <c r="B305" s="228">
        <v>299</v>
      </c>
      <c r="C305" s="232">
        <v>52444</v>
      </c>
      <c r="D305" s="233">
        <v>293176.03999999998</v>
      </c>
      <c r="E305" s="233">
        <v>10296.969999999999</v>
      </c>
      <c r="F305" s="233">
        <v>4308950.2699999996</v>
      </c>
      <c r="H305" s="230">
        <f t="shared" si="12"/>
        <v>38435.128034420137</v>
      </c>
      <c r="I305" s="230">
        <f t="shared" si="13"/>
        <v>904.09118511477675</v>
      </c>
      <c r="J305" s="231">
        <f t="shared" si="14"/>
        <v>473314.59938903846</v>
      </c>
    </row>
    <row r="306" spans="2:10" x14ac:dyDescent="0.2">
      <c r="B306" s="228">
        <v>300</v>
      </c>
      <c r="C306" s="232">
        <v>52475</v>
      </c>
      <c r="D306" s="233">
        <v>281642.40999999997</v>
      </c>
      <c r="E306" s="233">
        <v>9581.08</v>
      </c>
      <c r="F306" s="233">
        <v>4015774.1</v>
      </c>
      <c r="H306" s="230">
        <f t="shared" si="12"/>
        <v>35461.09635035973</v>
      </c>
      <c r="I306" s="230">
        <f t="shared" si="13"/>
        <v>836.18912558730119</v>
      </c>
      <c r="J306" s="231">
        <f t="shared" si="14"/>
        <v>437853.50303867873</v>
      </c>
    </row>
    <row r="307" spans="2:10" x14ac:dyDescent="0.2">
      <c r="B307" s="228">
        <v>301</v>
      </c>
      <c r="C307" s="232">
        <v>52505</v>
      </c>
      <c r="D307" s="233">
        <v>266054.39</v>
      </c>
      <c r="E307" s="233">
        <v>8894.8799999999992</v>
      </c>
      <c r="F307" s="233">
        <v>3734131.64</v>
      </c>
      <c r="H307" s="230">
        <f t="shared" si="12"/>
        <v>33714.920396571339</v>
      </c>
      <c r="I307" s="230">
        <f t="shared" si="13"/>
        <v>773.54118870166576</v>
      </c>
      <c r="J307" s="231">
        <f t="shared" si="14"/>
        <v>404138.58264210739</v>
      </c>
    </row>
    <row r="308" spans="2:10" x14ac:dyDescent="0.2">
      <c r="B308" s="228">
        <v>302</v>
      </c>
      <c r="C308" s="232">
        <v>52536</v>
      </c>
      <c r="D308" s="233">
        <v>247067.35</v>
      </c>
      <c r="E308" s="233">
        <v>8247.25</v>
      </c>
      <c r="F308" s="233">
        <v>3468077.45</v>
      </c>
      <c r="H308" s="230">
        <f t="shared" si="12"/>
        <v>31566.239446853288</v>
      </c>
      <c r="I308" s="230">
        <f t="shared" si="13"/>
        <v>713.97816266772304</v>
      </c>
      <c r="J308" s="231">
        <f t="shared" si="14"/>
        <v>372572.3431952541</v>
      </c>
    </row>
    <row r="309" spans="2:10" x14ac:dyDescent="0.2">
      <c r="B309" s="228">
        <v>303</v>
      </c>
      <c r="C309" s="232">
        <v>52566</v>
      </c>
      <c r="D309" s="233">
        <v>232725.61</v>
      </c>
      <c r="E309" s="233">
        <v>7646.88</v>
      </c>
      <c r="F309" s="233">
        <v>3221009.94</v>
      </c>
      <c r="H309" s="230">
        <f t="shared" si="12"/>
        <v>29097.42704358109</v>
      </c>
      <c r="I309" s="230">
        <f t="shared" si="13"/>
        <v>658.21113964494896</v>
      </c>
      <c r="J309" s="231">
        <f t="shared" si="14"/>
        <v>343474.91615167301</v>
      </c>
    </row>
    <row r="310" spans="2:10" x14ac:dyDescent="0.2">
      <c r="B310" s="228">
        <v>304</v>
      </c>
      <c r="C310" s="232">
        <v>52597</v>
      </c>
      <c r="D310" s="233">
        <v>221357.36</v>
      </c>
      <c r="E310" s="233">
        <v>7080.45</v>
      </c>
      <c r="F310" s="233">
        <v>2988284.45</v>
      </c>
      <c r="H310" s="230">
        <f t="shared" si="12"/>
        <v>27169.934663809719</v>
      </c>
      <c r="I310" s="230">
        <f t="shared" si="13"/>
        <v>606.80568520128895</v>
      </c>
      <c r="J310" s="231">
        <f t="shared" si="14"/>
        <v>316304.98148786329</v>
      </c>
    </row>
    <row r="311" spans="2:10" x14ac:dyDescent="0.2">
      <c r="B311" s="228">
        <v>305</v>
      </c>
      <c r="C311" s="232">
        <v>52628</v>
      </c>
      <c r="D311" s="233">
        <v>205498.79</v>
      </c>
      <c r="E311" s="233">
        <v>6541.38</v>
      </c>
      <c r="F311" s="233">
        <v>2766927.07</v>
      </c>
      <c r="H311" s="230">
        <f t="shared" si="12"/>
        <v>25592.991039744404</v>
      </c>
      <c r="I311" s="230">
        <f t="shared" si="13"/>
        <v>558.80546729522518</v>
      </c>
      <c r="J311" s="231">
        <f t="shared" si="14"/>
        <v>290711.99044811889</v>
      </c>
    </row>
    <row r="312" spans="2:10" x14ac:dyDescent="0.2">
      <c r="B312" s="228">
        <v>306</v>
      </c>
      <c r="C312" s="232">
        <v>52657</v>
      </c>
      <c r="D312" s="233">
        <v>195242.51</v>
      </c>
      <c r="E312" s="233">
        <v>6043.32</v>
      </c>
      <c r="F312" s="233">
        <v>2561428.37</v>
      </c>
      <c r="H312" s="230">
        <f t="shared" si="12"/>
        <v>23578.349533462722</v>
      </c>
      <c r="I312" s="230">
        <f t="shared" si="13"/>
        <v>513.59118312501005</v>
      </c>
      <c r="J312" s="231">
        <f t="shared" si="14"/>
        <v>267133.64091465616</v>
      </c>
    </row>
    <row r="313" spans="2:10" x14ac:dyDescent="0.2">
      <c r="B313" s="228">
        <v>307</v>
      </c>
      <c r="C313" s="232">
        <v>52688</v>
      </c>
      <c r="D313" s="233">
        <v>185104.76</v>
      </c>
      <c r="E313" s="233">
        <v>5569.42</v>
      </c>
      <c r="F313" s="233">
        <v>2366185.66</v>
      </c>
      <c r="H313" s="230">
        <f t="shared" si="12"/>
        <v>22184.273790619918</v>
      </c>
      <c r="I313" s="230">
        <f t="shared" si="13"/>
        <v>471.93609894922588</v>
      </c>
      <c r="J313" s="231">
        <f t="shared" si="14"/>
        <v>244949.36712403625</v>
      </c>
    </row>
    <row r="314" spans="2:10" x14ac:dyDescent="0.2">
      <c r="B314" s="228">
        <v>308</v>
      </c>
      <c r="C314" s="232">
        <v>52718</v>
      </c>
      <c r="D314" s="233">
        <v>174732.42</v>
      </c>
      <c r="E314" s="233">
        <v>5122.62</v>
      </c>
      <c r="F314" s="233">
        <v>2181080.9500000002</v>
      </c>
      <c r="H314" s="230">
        <f t="shared" si="12"/>
        <v>20829.465144009358</v>
      </c>
      <c r="I314" s="230">
        <f t="shared" si="13"/>
        <v>432.74388191913067</v>
      </c>
      <c r="J314" s="231">
        <f t="shared" si="14"/>
        <v>224119.90198002689</v>
      </c>
    </row>
    <row r="315" spans="2:10" x14ac:dyDescent="0.2">
      <c r="B315" s="228">
        <v>309</v>
      </c>
      <c r="C315" s="232">
        <v>52749</v>
      </c>
      <c r="D315" s="233">
        <v>165080.41</v>
      </c>
      <c r="E315" s="233">
        <v>4701.03</v>
      </c>
      <c r="F315" s="233">
        <v>2006348.59</v>
      </c>
      <c r="H315" s="230">
        <f t="shared" si="12"/>
        <v>19477.244918490906</v>
      </c>
      <c r="I315" s="230">
        <f t="shared" si="13"/>
        <v>395.9451601647142</v>
      </c>
      <c r="J315" s="231">
        <f t="shared" si="14"/>
        <v>204642.65706153598</v>
      </c>
    </row>
    <row r="316" spans="2:10" x14ac:dyDescent="0.2">
      <c r="B316" s="228">
        <v>310</v>
      </c>
      <c r="C316" s="232">
        <v>52779</v>
      </c>
      <c r="D316" s="233">
        <v>157108.12</v>
      </c>
      <c r="E316" s="233">
        <v>4301.68</v>
      </c>
      <c r="F316" s="233">
        <v>1841268.23</v>
      </c>
      <c r="H316" s="230">
        <f t="shared" si="12"/>
        <v>18224.602980014606</v>
      </c>
      <c r="I316" s="230">
        <f t="shared" si="13"/>
        <v>361.53536080871362</v>
      </c>
      <c r="J316" s="231">
        <f t="shared" si="14"/>
        <v>186418.05408152138</v>
      </c>
    </row>
    <row r="317" spans="2:10" x14ac:dyDescent="0.2">
      <c r="B317" s="228">
        <v>311</v>
      </c>
      <c r="C317" s="232">
        <v>52810</v>
      </c>
      <c r="D317" s="233">
        <v>150622.63</v>
      </c>
      <c r="E317" s="233">
        <v>3922.49</v>
      </c>
      <c r="F317" s="233">
        <v>1684160.09</v>
      </c>
      <c r="H317" s="230">
        <f t="shared" si="12"/>
        <v>17165.427247753978</v>
      </c>
      <c r="I317" s="230">
        <f t="shared" si="13"/>
        <v>329.33856221068777</v>
      </c>
      <c r="J317" s="231">
        <f t="shared" si="14"/>
        <v>169252.6268337674</v>
      </c>
    </row>
    <row r="318" spans="2:10" x14ac:dyDescent="0.2">
      <c r="B318" s="228">
        <v>312</v>
      </c>
      <c r="C318" s="232">
        <v>52841</v>
      </c>
      <c r="D318" s="233">
        <v>145818.34</v>
      </c>
      <c r="E318" s="233">
        <v>3561.38</v>
      </c>
      <c r="F318" s="233">
        <v>1533537.53</v>
      </c>
      <c r="H318" s="230">
        <f t="shared" si="12"/>
        <v>16275.115770103206</v>
      </c>
      <c r="I318" s="230">
        <f t="shared" si="13"/>
        <v>299.01297407298904</v>
      </c>
      <c r="J318" s="231">
        <f t="shared" si="14"/>
        <v>152977.51106366419</v>
      </c>
    </row>
    <row r="319" spans="2:10" x14ac:dyDescent="0.2">
      <c r="B319" s="228">
        <v>313</v>
      </c>
      <c r="C319" s="232">
        <v>52871</v>
      </c>
      <c r="D319" s="233">
        <v>136673.13</v>
      </c>
      <c r="E319" s="233">
        <v>3211.63</v>
      </c>
      <c r="F319" s="233">
        <v>1387719.15</v>
      </c>
      <c r="H319" s="230">
        <f t="shared" si="12"/>
        <v>15568.283300490031</v>
      </c>
      <c r="I319" s="230">
        <f t="shared" si="13"/>
        <v>270.26026954580675</v>
      </c>
      <c r="J319" s="231">
        <f t="shared" si="14"/>
        <v>137409.22776317416</v>
      </c>
    </row>
    <row r="320" spans="2:10" x14ac:dyDescent="0.2">
      <c r="B320" s="228">
        <v>314</v>
      </c>
      <c r="C320" s="232">
        <v>52902</v>
      </c>
      <c r="D320" s="233">
        <v>130104.92</v>
      </c>
      <c r="E320" s="233">
        <v>2885.07</v>
      </c>
      <c r="F320" s="233">
        <v>1251045.96</v>
      </c>
      <c r="H320" s="230">
        <f t="shared" si="12"/>
        <v>14447.850806354254</v>
      </c>
      <c r="I320" s="230">
        <f t="shared" si="13"/>
        <v>242.7563023816077</v>
      </c>
      <c r="J320" s="231">
        <f t="shared" si="14"/>
        <v>122961.37695681991</v>
      </c>
    </row>
    <row r="321" spans="2:10" x14ac:dyDescent="0.2">
      <c r="B321" s="228">
        <v>315</v>
      </c>
      <c r="C321" s="232">
        <v>52932</v>
      </c>
      <c r="D321" s="233">
        <v>117126.49</v>
      </c>
      <c r="E321" s="233">
        <v>2574.62</v>
      </c>
      <c r="F321" s="233">
        <v>1120941.03</v>
      </c>
      <c r="H321" s="230">
        <f t="shared" si="12"/>
        <v>13601.16211596709</v>
      </c>
      <c r="I321" s="230">
        <f t="shared" si="13"/>
        <v>217.23176595704851</v>
      </c>
      <c r="J321" s="231">
        <f t="shared" si="14"/>
        <v>109360.21484085282</v>
      </c>
    </row>
    <row r="322" spans="2:10" x14ac:dyDescent="0.2">
      <c r="B322" s="228">
        <v>316</v>
      </c>
      <c r="C322" s="232">
        <v>52963</v>
      </c>
      <c r="D322" s="233">
        <v>102616.22</v>
      </c>
      <c r="E322" s="233">
        <v>2297.29</v>
      </c>
      <c r="F322" s="233">
        <v>1003814.51</v>
      </c>
      <c r="H322" s="230">
        <f t="shared" si="12"/>
        <v>12150.158817049407</v>
      </c>
      <c r="I322" s="230">
        <f t="shared" si="13"/>
        <v>193.20304621883997</v>
      </c>
      <c r="J322" s="231">
        <f t="shared" si="14"/>
        <v>97210.056023803409</v>
      </c>
    </row>
    <row r="323" spans="2:10" x14ac:dyDescent="0.2">
      <c r="B323" s="228">
        <v>317</v>
      </c>
      <c r="C323" s="232">
        <v>52994</v>
      </c>
      <c r="D323" s="233">
        <v>95515.73</v>
      </c>
      <c r="E323" s="233">
        <v>2056.6999999999998</v>
      </c>
      <c r="F323" s="233">
        <v>901198.25</v>
      </c>
      <c r="H323" s="230">
        <f t="shared" si="12"/>
        <v>10581.8741385256</v>
      </c>
      <c r="I323" s="230">
        <f t="shared" si="13"/>
        <v>171.73776564205266</v>
      </c>
      <c r="J323" s="231">
        <f t="shared" si="14"/>
        <v>86628.181885277809</v>
      </c>
    </row>
    <row r="324" spans="2:10" x14ac:dyDescent="0.2">
      <c r="B324" s="228">
        <v>318</v>
      </c>
      <c r="C324" s="232">
        <v>53022</v>
      </c>
      <c r="D324" s="233">
        <v>88306.880000000005</v>
      </c>
      <c r="E324" s="233">
        <v>1831.58</v>
      </c>
      <c r="F324" s="233">
        <v>805682.63</v>
      </c>
      <c r="H324" s="230">
        <f t="shared" si="12"/>
        <v>9753.3823536387936</v>
      </c>
      <c r="I324" s="230">
        <f t="shared" si="13"/>
        <v>153.04312133065747</v>
      </c>
      <c r="J324" s="231">
        <f t="shared" si="14"/>
        <v>76874.799531639015</v>
      </c>
    </row>
    <row r="325" spans="2:10" x14ac:dyDescent="0.2">
      <c r="B325" s="228">
        <v>319</v>
      </c>
      <c r="C325" s="232">
        <v>53053</v>
      </c>
      <c r="D325" s="233">
        <v>82187.990000000005</v>
      </c>
      <c r="E325" s="233">
        <v>1623.34</v>
      </c>
      <c r="F325" s="233">
        <v>717375.74</v>
      </c>
      <c r="H325" s="230">
        <f t="shared" si="12"/>
        <v>8931.3148762462952</v>
      </c>
      <c r="I325" s="230">
        <f t="shared" si="13"/>
        <v>135.81214583922892</v>
      </c>
      <c r="J325" s="231">
        <f t="shared" si="14"/>
        <v>67943.48465539272</v>
      </c>
    </row>
    <row r="326" spans="2:10" x14ac:dyDescent="0.2">
      <c r="B326" s="228">
        <v>320</v>
      </c>
      <c r="C326" s="232">
        <v>53083</v>
      </c>
      <c r="D326" s="233">
        <v>74739.73</v>
      </c>
      <c r="E326" s="233">
        <v>1429.22</v>
      </c>
      <c r="F326" s="233">
        <v>635187.73</v>
      </c>
      <c r="H326" s="230">
        <f t="shared" si="12"/>
        <v>8228.3567214738287</v>
      </c>
      <c r="I326" s="230">
        <f t="shared" si="13"/>
        <v>120.03348955786048</v>
      </c>
      <c r="J326" s="231">
        <f t="shared" si="14"/>
        <v>59715.127933918891</v>
      </c>
    </row>
    <row r="327" spans="2:10" x14ac:dyDescent="0.2">
      <c r="B327" s="228">
        <v>321</v>
      </c>
      <c r="C327" s="232">
        <v>53114</v>
      </c>
      <c r="D327" s="233">
        <v>67074.17</v>
      </c>
      <c r="E327" s="233">
        <v>1252.42</v>
      </c>
      <c r="F327" s="233">
        <v>560448.05000000005</v>
      </c>
      <c r="H327" s="230">
        <f t="shared" si="12"/>
        <v>7415.480044263968</v>
      </c>
      <c r="I327" s="230">
        <f t="shared" si="13"/>
        <v>105.49672601659005</v>
      </c>
      <c r="J327" s="231">
        <f t="shared" si="14"/>
        <v>52299.647889654923</v>
      </c>
    </row>
    <row r="328" spans="2:10" x14ac:dyDescent="0.2">
      <c r="B328" s="228">
        <v>322</v>
      </c>
      <c r="C328" s="232">
        <v>53144</v>
      </c>
      <c r="D328" s="233">
        <v>56671.78</v>
      </c>
      <c r="E328" s="233">
        <v>1094.17</v>
      </c>
      <c r="F328" s="233">
        <v>493373.89</v>
      </c>
      <c r="H328" s="230">
        <f t="shared" si="12"/>
        <v>6599.1743170656773</v>
      </c>
      <c r="I328" s="230">
        <f t="shared" si="13"/>
        <v>92.396044605057043</v>
      </c>
      <c r="J328" s="231">
        <f t="shared" si="14"/>
        <v>45700.473572589246</v>
      </c>
    </row>
    <row r="329" spans="2:10" x14ac:dyDescent="0.2">
      <c r="B329" s="228">
        <v>323</v>
      </c>
      <c r="C329" s="232">
        <v>53175</v>
      </c>
      <c r="D329" s="233">
        <v>50438.13</v>
      </c>
      <c r="E329" s="233">
        <v>959.98</v>
      </c>
      <c r="F329" s="233">
        <v>436702.1</v>
      </c>
      <c r="H329" s="230">
        <f t="shared" ref="H329:H363" si="15">IF(ISERROR(J328-J329),0,J328-J329)</f>
        <v>5548.1248860010237</v>
      </c>
      <c r="I329" s="230">
        <f t="shared" ref="I329:I363" si="16">IF(ISERROR(J328*$L$3/12),0,J328*$L$3/12)</f>
        <v>80.737503311574343</v>
      </c>
      <c r="J329" s="231">
        <f t="shared" ref="J329:J363" si="17">IF(ISERROR(J328*(1-$B$3)^(1/12)*F329/F328),0,J328*(1-$B$3)^(1/12)*F329/F328)</f>
        <v>40152.348686588222</v>
      </c>
    </row>
    <row r="330" spans="2:10" x14ac:dyDescent="0.2">
      <c r="B330" s="228">
        <v>324</v>
      </c>
      <c r="C330" s="232">
        <v>53206</v>
      </c>
      <c r="D330" s="233">
        <v>42490.31</v>
      </c>
      <c r="E330" s="233">
        <v>841.29</v>
      </c>
      <c r="F330" s="233">
        <v>386263.99</v>
      </c>
      <c r="H330" s="230">
        <f t="shared" si="15"/>
        <v>4899.7585461802955</v>
      </c>
      <c r="I330" s="230">
        <f t="shared" si="16"/>
        <v>70.935816012972523</v>
      </c>
      <c r="J330" s="231">
        <f t="shared" si="17"/>
        <v>35252.590140407927</v>
      </c>
    </row>
    <row r="331" spans="2:10" x14ac:dyDescent="0.2">
      <c r="B331" s="228">
        <v>325</v>
      </c>
      <c r="C331" s="232">
        <v>53236</v>
      </c>
      <c r="D331" s="233">
        <v>37371.1</v>
      </c>
      <c r="E331" s="233">
        <v>742.29</v>
      </c>
      <c r="F331" s="233">
        <v>343773.62</v>
      </c>
      <c r="H331" s="230">
        <f t="shared" si="15"/>
        <v>4109.5867938200172</v>
      </c>
      <c r="I331" s="230">
        <f t="shared" si="16"/>
        <v>62.279575914720674</v>
      </c>
      <c r="J331" s="231">
        <f t="shared" si="17"/>
        <v>31143.00334658791</v>
      </c>
    </row>
    <row r="332" spans="2:10" x14ac:dyDescent="0.2">
      <c r="B332" s="228">
        <v>326</v>
      </c>
      <c r="C332" s="232">
        <v>53267</v>
      </c>
      <c r="D332" s="233">
        <v>34457.07</v>
      </c>
      <c r="E332" s="233">
        <v>656.2</v>
      </c>
      <c r="F332" s="233">
        <v>306402.55</v>
      </c>
      <c r="H332" s="230">
        <f t="shared" si="15"/>
        <v>3590.4751166946662</v>
      </c>
      <c r="I332" s="230">
        <f t="shared" si="16"/>
        <v>55.019305912305306</v>
      </c>
      <c r="J332" s="231">
        <f t="shared" si="17"/>
        <v>27552.528229893243</v>
      </c>
    </row>
    <row r="333" spans="2:10" x14ac:dyDescent="0.2">
      <c r="B333" s="228">
        <v>327</v>
      </c>
      <c r="C333" s="232">
        <v>53297</v>
      </c>
      <c r="D333" s="233">
        <v>29656.84</v>
      </c>
      <c r="E333" s="233">
        <v>576.71</v>
      </c>
      <c r="F333" s="233">
        <v>271945.39</v>
      </c>
      <c r="H333" s="230">
        <f t="shared" si="15"/>
        <v>3279.0553056799836</v>
      </c>
      <c r="I333" s="230">
        <f t="shared" si="16"/>
        <v>48.676133206144726</v>
      </c>
      <c r="J333" s="231">
        <f t="shared" si="17"/>
        <v>24273.47292421326</v>
      </c>
    </row>
    <row r="334" spans="2:10" x14ac:dyDescent="0.2">
      <c r="B334" s="228">
        <v>328</v>
      </c>
      <c r="C334" s="232">
        <v>53328</v>
      </c>
      <c r="D334" s="233">
        <v>26143.15</v>
      </c>
      <c r="E334" s="233">
        <v>508.08</v>
      </c>
      <c r="F334" s="233">
        <v>242288.55</v>
      </c>
      <c r="H334" s="230">
        <f t="shared" si="15"/>
        <v>2806.824537228953</v>
      </c>
      <c r="I334" s="230">
        <f t="shared" si="16"/>
        <v>42.883135499443426</v>
      </c>
      <c r="J334" s="231">
        <f t="shared" si="17"/>
        <v>21466.648386984307</v>
      </c>
    </row>
    <row r="335" spans="2:10" x14ac:dyDescent="0.2">
      <c r="B335" s="228">
        <v>329</v>
      </c>
      <c r="C335" s="232">
        <v>53359</v>
      </c>
      <c r="D335" s="233">
        <v>22542.49</v>
      </c>
      <c r="E335" s="233">
        <v>449.2</v>
      </c>
      <c r="F335" s="233">
        <v>216145.4</v>
      </c>
      <c r="H335" s="230">
        <f t="shared" si="15"/>
        <v>2457.6827798606537</v>
      </c>
      <c r="I335" s="230">
        <f t="shared" si="16"/>
        <v>37.924412150338945</v>
      </c>
      <c r="J335" s="231">
        <f t="shared" si="17"/>
        <v>19008.965607123653</v>
      </c>
    </row>
    <row r="336" spans="2:10" x14ac:dyDescent="0.2">
      <c r="B336" s="228">
        <v>330</v>
      </c>
      <c r="C336" s="232">
        <v>53387</v>
      </c>
      <c r="D336" s="233">
        <v>19557.64</v>
      </c>
      <c r="E336" s="233">
        <v>399.47</v>
      </c>
      <c r="F336" s="233">
        <v>193602.88</v>
      </c>
      <c r="H336" s="230">
        <f t="shared" si="15"/>
        <v>2108.2366557678106</v>
      </c>
      <c r="I336" s="230">
        <f t="shared" si="16"/>
        <v>33.582505905918453</v>
      </c>
      <c r="J336" s="231">
        <f t="shared" si="17"/>
        <v>16900.728951355843</v>
      </c>
    </row>
    <row r="337" spans="2:10" x14ac:dyDescent="0.2">
      <c r="B337" s="228">
        <v>331</v>
      </c>
      <c r="C337" s="232">
        <v>53418</v>
      </c>
      <c r="D337" s="233">
        <v>17425.04</v>
      </c>
      <c r="E337" s="233">
        <v>358.39</v>
      </c>
      <c r="F337" s="233">
        <v>174045.2</v>
      </c>
      <c r="H337" s="230">
        <f t="shared" si="15"/>
        <v>1819.4973573157367</v>
      </c>
      <c r="I337" s="230">
        <f t="shared" si="16"/>
        <v>29.857954480728655</v>
      </c>
      <c r="J337" s="231">
        <f t="shared" si="17"/>
        <v>15081.231594040106</v>
      </c>
    </row>
    <row r="338" spans="2:10" x14ac:dyDescent="0.2">
      <c r="B338" s="228">
        <v>332</v>
      </c>
      <c r="C338" s="232">
        <v>53448</v>
      </c>
      <c r="D338" s="233">
        <v>17018.099999999999</v>
      </c>
      <c r="E338" s="233">
        <v>322.26</v>
      </c>
      <c r="F338" s="233">
        <v>156620.20000000001</v>
      </c>
      <c r="H338" s="230">
        <f t="shared" si="15"/>
        <v>1610.1127144217844</v>
      </c>
      <c r="I338" s="230">
        <f t="shared" si="16"/>
        <v>26.643509149470855</v>
      </c>
      <c r="J338" s="231">
        <f t="shared" si="17"/>
        <v>13471.118879618321</v>
      </c>
    </row>
    <row r="339" spans="2:10" x14ac:dyDescent="0.2">
      <c r="B339" s="228">
        <v>333</v>
      </c>
      <c r="C339" s="232">
        <v>53479</v>
      </c>
      <c r="D339" s="233">
        <v>15622.56</v>
      </c>
      <c r="E339" s="233">
        <v>287.14999999999998</v>
      </c>
      <c r="F339" s="233">
        <v>139602.07</v>
      </c>
      <c r="H339" s="230">
        <f t="shared" si="15"/>
        <v>1552.4188898963457</v>
      </c>
      <c r="I339" s="230">
        <f t="shared" si="16"/>
        <v>23.798976687325702</v>
      </c>
      <c r="J339" s="231">
        <f t="shared" si="17"/>
        <v>11918.699989721976</v>
      </c>
    </row>
    <row r="340" spans="2:10" x14ac:dyDescent="0.2">
      <c r="B340" s="228">
        <v>334</v>
      </c>
      <c r="C340" s="232">
        <v>53509</v>
      </c>
      <c r="D340" s="233">
        <v>14167.92</v>
      </c>
      <c r="E340" s="233">
        <v>254.26</v>
      </c>
      <c r="F340" s="233">
        <v>123979.48</v>
      </c>
      <c r="H340" s="230">
        <f t="shared" si="15"/>
        <v>1411.9602096753588</v>
      </c>
      <c r="I340" s="230">
        <f t="shared" si="16"/>
        <v>21.056369981842156</v>
      </c>
      <c r="J340" s="231">
        <f t="shared" si="17"/>
        <v>10506.739780046617</v>
      </c>
    </row>
    <row r="341" spans="2:10" x14ac:dyDescent="0.2">
      <c r="B341" s="228">
        <v>335</v>
      </c>
      <c r="C341" s="232">
        <v>53540</v>
      </c>
      <c r="D341" s="233">
        <v>12891.45</v>
      </c>
      <c r="E341" s="233">
        <v>224.22</v>
      </c>
      <c r="F341" s="233">
        <v>109811.58</v>
      </c>
      <c r="H341" s="230">
        <f t="shared" si="15"/>
        <v>1269.3888755022163</v>
      </c>
      <c r="I341" s="230">
        <f t="shared" si="16"/>
        <v>18.561906944749023</v>
      </c>
      <c r="J341" s="231">
        <f t="shared" si="17"/>
        <v>9237.3509045444007</v>
      </c>
    </row>
    <row r="342" spans="2:10" x14ac:dyDescent="0.2">
      <c r="B342" s="228">
        <v>336</v>
      </c>
      <c r="C342" s="232">
        <v>53571</v>
      </c>
      <c r="D342" s="233">
        <v>11765.76</v>
      </c>
      <c r="E342" s="233">
        <v>197.14</v>
      </c>
      <c r="F342" s="233">
        <v>96920.13</v>
      </c>
      <c r="H342" s="230">
        <f t="shared" si="15"/>
        <v>1144.6325720710565</v>
      </c>
      <c r="I342" s="230">
        <f t="shared" si="16"/>
        <v>16.319319931361775</v>
      </c>
      <c r="J342" s="231">
        <f t="shared" si="17"/>
        <v>8092.7183324733442</v>
      </c>
    </row>
    <row r="343" spans="2:10" x14ac:dyDescent="0.2">
      <c r="B343" s="228">
        <v>337</v>
      </c>
      <c r="C343" s="232">
        <v>53601</v>
      </c>
      <c r="D343" s="233">
        <v>9193.36</v>
      </c>
      <c r="E343" s="233">
        <v>172.66</v>
      </c>
      <c r="F343" s="233">
        <v>85154.38</v>
      </c>
      <c r="H343" s="230">
        <f t="shared" si="15"/>
        <v>1034.9310654033052</v>
      </c>
      <c r="I343" s="230">
        <f t="shared" si="16"/>
        <v>14.29713572070291</v>
      </c>
      <c r="J343" s="231">
        <f t="shared" si="17"/>
        <v>7057.787267070039</v>
      </c>
    </row>
    <row r="344" spans="2:10" x14ac:dyDescent="0.2">
      <c r="B344" s="228">
        <v>338</v>
      </c>
      <c r="C344" s="232">
        <v>53632</v>
      </c>
      <c r="D344" s="233">
        <v>9227.57</v>
      </c>
      <c r="E344" s="233">
        <v>153.16999999999999</v>
      </c>
      <c r="F344" s="233">
        <v>75961.009999999995</v>
      </c>
      <c r="H344" s="230">
        <f t="shared" si="15"/>
        <v>808.45754884385042</v>
      </c>
      <c r="I344" s="230">
        <f t="shared" si="16"/>
        <v>12.46875750515707</v>
      </c>
      <c r="J344" s="231">
        <f t="shared" si="17"/>
        <v>6249.3297182261886</v>
      </c>
    </row>
    <row r="345" spans="2:10" x14ac:dyDescent="0.2">
      <c r="B345" s="228">
        <v>339</v>
      </c>
      <c r="C345" s="232">
        <v>53662</v>
      </c>
      <c r="D345" s="233">
        <v>8639</v>
      </c>
      <c r="E345" s="233">
        <v>133.75</v>
      </c>
      <c r="F345" s="233">
        <v>66733.460000000006</v>
      </c>
      <c r="H345" s="230">
        <f t="shared" si="15"/>
        <v>799.69382538221453</v>
      </c>
      <c r="I345" s="230">
        <f t="shared" si="16"/>
        <v>11.0404825021996</v>
      </c>
      <c r="J345" s="231">
        <f t="shared" si="17"/>
        <v>5449.635892843974</v>
      </c>
    </row>
    <row r="346" spans="2:10" x14ac:dyDescent="0.2">
      <c r="B346" s="228">
        <v>340</v>
      </c>
      <c r="C346" s="232">
        <v>53693</v>
      </c>
      <c r="D346" s="233">
        <v>7732.72</v>
      </c>
      <c r="E346" s="233">
        <v>115.56</v>
      </c>
      <c r="F346" s="233">
        <v>58094.46</v>
      </c>
      <c r="H346" s="230">
        <f t="shared" si="15"/>
        <v>740.51652957764418</v>
      </c>
      <c r="I346" s="230">
        <f t="shared" si="16"/>
        <v>9.6276900773576877</v>
      </c>
      <c r="J346" s="231">
        <f t="shared" si="17"/>
        <v>4709.1193632663299</v>
      </c>
    </row>
    <row r="347" spans="2:10" x14ac:dyDescent="0.2">
      <c r="B347" s="228">
        <v>341</v>
      </c>
      <c r="C347" s="232">
        <v>53724</v>
      </c>
      <c r="D347" s="233">
        <v>7603.68</v>
      </c>
      <c r="E347" s="233">
        <v>100.01</v>
      </c>
      <c r="F347" s="233">
        <v>50361.760000000002</v>
      </c>
      <c r="H347" s="230">
        <f t="shared" si="15"/>
        <v>656.95536005954409</v>
      </c>
      <c r="I347" s="230">
        <f t="shared" si="16"/>
        <v>8.3194442084371829</v>
      </c>
      <c r="J347" s="231">
        <f t="shared" si="17"/>
        <v>4052.1640032067858</v>
      </c>
    </row>
    <row r="348" spans="2:10" x14ac:dyDescent="0.2">
      <c r="B348" s="228">
        <v>342</v>
      </c>
      <c r="C348" s="232">
        <v>53752</v>
      </c>
      <c r="D348" s="233">
        <v>6997.96</v>
      </c>
      <c r="E348" s="233">
        <v>84.64</v>
      </c>
      <c r="F348" s="233">
        <v>42758.06</v>
      </c>
      <c r="H348" s="230">
        <f t="shared" si="15"/>
        <v>637.20697472063102</v>
      </c>
      <c r="I348" s="230">
        <f t="shared" si="16"/>
        <v>7.1588230723319883</v>
      </c>
      <c r="J348" s="231">
        <f t="shared" si="17"/>
        <v>3414.9570284861547</v>
      </c>
    </row>
    <row r="349" spans="2:10" x14ac:dyDescent="0.2">
      <c r="B349" s="228">
        <v>343</v>
      </c>
      <c r="C349" s="232">
        <v>53783</v>
      </c>
      <c r="D349" s="233">
        <v>6994.37</v>
      </c>
      <c r="E349" s="233">
        <v>70.040000000000006</v>
      </c>
      <c r="F349" s="233">
        <v>35760.129999999997</v>
      </c>
      <c r="H349" s="230">
        <f t="shared" si="15"/>
        <v>579.99350474696757</v>
      </c>
      <c r="I349" s="230">
        <f t="shared" si="16"/>
        <v>6.0330907503255409</v>
      </c>
      <c r="J349" s="231">
        <f t="shared" si="17"/>
        <v>2834.9635237391872</v>
      </c>
    </row>
    <row r="350" spans="2:10" x14ac:dyDescent="0.2">
      <c r="B350" s="228">
        <v>344</v>
      </c>
      <c r="C350" s="232">
        <v>53813</v>
      </c>
      <c r="D350" s="233">
        <v>6195.3</v>
      </c>
      <c r="E350" s="233">
        <v>55.4</v>
      </c>
      <c r="F350" s="233">
        <v>28765.75</v>
      </c>
      <c r="H350" s="230">
        <f t="shared" si="15"/>
        <v>571.33465591037475</v>
      </c>
      <c r="I350" s="230">
        <f t="shared" si="16"/>
        <v>5.0084355586058971</v>
      </c>
      <c r="J350" s="231">
        <f t="shared" si="17"/>
        <v>2263.6288678288124</v>
      </c>
    </row>
    <row r="351" spans="2:10" x14ac:dyDescent="0.2">
      <c r="B351" s="228">
        <v>345</v>
      </c>
      <c r="C351" s="232">
        <v>53844</v>
      </c>
      <c r="D351" s="233">
        <v>5519.07</v>
      </c>
      <c r="E351" s="233">
        <v>43.08</v>
      </c>
      <c r="F351" s="233">
        <v>22570.46</v>
      </c>
      <c r="H351" s="230">
        <f t="shared" si="15"/>
        <v>500.63391868922236</v>
      </c>
      <c r="I351" s="230">
        <f t="shared" si="16"/>
        <v>3.9990776664975685</v>
      </c>
      <c r="J351" s="231">
        <f t="shared" si="17"/>
        <v>1762.9949491395901</v>
      </c>
    </row>
    <row r="352" spans="2:10" x14ac:dyDescent="0.2">
      <c r="B352" s="228">
        <v>346</v>
      </c>
      <c r="C352" s="232">
        <v>53874</v>
      </c>
      <c r="D352" s="233">
        <v>4407.46</v>
      </c>
      <c r="E352" s="233">
        <v>32.18</v>
      </c>
      <c r="F352" s="233">
        <v>17051.400000000001</v>
      </c>
      <c r="H352" s="230">
        <f t="shared" si="15"/>
        <v>440.93290875232628</v>
      </c>
      <c r="I352" s="230">
        <f t="shared" si="16"/>
        <v>3.1146244101466092</v>
      </c>
      <c r="J352" s="231">
        <f t="shared" si="17"/>
        <v>1322.0620403872638</v>
      </c>
    </row>
    <row r="353" spans="2:10" x14ac:dyDescent="0.2">
      <c r="B353" s="228">
        <v>347</v>
      </c>
      <c r="C353" s="232">
        <v>53905</v>
      </c>
      <c r="D353" s="233">
        <v>4396.72</v>
      </c>
      <c r="E353" s="233">
        <v>24.06</v>
      </c>
      <c r="F353" s="233">
        <v>12643.95</v>
      </c>
      <c r="H353" s="230">
        <f t="shared" si="15"/>
        <v>348.96601484233918</v>
      </c>
      <c r="I353" s="230">
        <f t="shared" si="16"/>
        <v>2.3356429380174992</v>
      </c>
      <c r="J353" s="231">
        <f t="shared" si="17"/>
        <v>973.0960255449246</v>
      </c>
    </row>
    <row r="354" spans="2:10" x14ac:dyDescent="0.2">
      <c r="B354" s="228">
        <v>348</v>
      </c>
      <c r="C354" s="232">
        <v>53936</v>
      </c>
      <c r="D354" s="233">
        <v>2280.5100000000002</v>
      </c>
      <c r="E354" s="233">
        <v>15.88</v>
      </c>
      <c r="F354" s="233">
        <v>8247.24</v>
      </c>
      <c r="H354" s="230">
        <f t="shared" si="15"/>
        <v>343.06389597238581</v>
      </c>
      <c r="I354" s="230">
        <f t="shared" si="16"/>
        <v>1.7191363117960334</v>
      </c>
      <c r="J354" s="231">
        <f t="shared" si="17"/>
        <v>630.03212957253879</v>
      </c>
    </row>
    <row r="355" spans="2:10" x14ac:dyDescent="0.2">
      <c r="B355" s="228">
        <v>349</v>
      </c>
      <c r="C355" s="232">
        <v>53966</v>
      </c>
      <c r="D355" s="233">
        <v>1641.99</v>
      </c>
      <c r="E355" s="233">
        <v>11.84</v>
      </c>
      <c r="F355" s="233">
        <v>5966.73</v>
      </c>
      <c r="H355" s="230">
        <f t="shared" si="15"/>
        <v>177.5810942618595</v>
      </c>
      <c r="I355" s="230">
        <f t="shared" si="16"/>
        <v>1.1130567622448184</v>
      </c>
      <c r="J355" s="231">
        <f t="shared" si="17"/>
        <v>452.45103531067929</v>
      </c>
    </row>
    <row r="356" spans="2:10" x14ac:dyDescent="0.2">
      <c r="B356" s="228">
        <v>350</v>
      </c>
      <c r="C356" s="232">
        <v>53997</v>
      </c>
      <c r="D356" s="233">
        <v>1117.98</v>
      </c>
      <c r="E356" s="233">
        <v>8.86</v>
      </c>
      <c r="F356" s="233">
        <v>4324.74</v>
      </c>
      <c r="H356" s="230">
        <f t="shared" si="15"/>
        <v>126.93203805794604</v>
      </c>
      <c r="I356" s="230">
        <f t="shared" si="16"/>
        <v>0.7993301623822</v>
      </c>
      <c r="J356" s="231">
        <f t="shared" si="17"/>
        <v>325.51899725273324</v>
      </c>
    </row>
    <row r="357" spans="2:10" x14ac:dyDescent="0.2">
      <c r="B357" s="228">
        <v>351</v>
      </c>
      <c r="C357" s="232">
        <v>54027</v>
      </c>
      <c r="D357" s="233">
        <v>455.31</v>
      </c>
      <c r="E357" s="233">
        <v>6.76</v>
      </c>
      <c r="F357" s="233">
        <v>3206.76</v>
      </c>
      <c r="H357" s="230">
        <f t="shared" si="15"/>
        <v>85.931622273836837</v>
      </c>
      <c r="I357" s="230">
        <f t="shared" si="16"/>
        <v>0.57508356181316211</v>
      </c>
      <c r="J357" s="231">
        <f t="shared" si="17"/>
        <v>239.58737497889641</v>
      </c>
    </row>
    <row r="358" spans="2:10" x14ac:dyDescent="0.2">
      <c r="B358" s="228">
        <v>352</v>
      </c>
      <c r="C358" s="232">
        <v>54058</v>
      </c>
      <c r="D358" s="233">
        <v>456.26</v>
      </c>
      <c r="E358" s="233">
        <v>5.78</v>
      </c>
      <c r="F358" s="233">
        <v>2751.45</v>
      </c>
      <c r="H358" s="230">
        <f t="shared" si="15"/>
        <v>35.535667960930965</v>
      </c>
      <c r="I358" s="230">
        <f t="shared" si="16"/>
        <v>0.42327102912938369</v>
      </c>
      <c r="J358" s="231">
        <f t="shared" si="17"/>
        <v>204.05170701796544</v>
      </c>
    </row>
    <row r="359" spans="2:10" x14ac:dyDescent="0.2">
      <c r="B359" s="228">
        <v>353</v>
      </c>
      <c r="C359" s="232">
        <v>54089</v>
      </c>
      <c r="D359" s="233">
        <v>457.22</v>
      </c>
      <c r="E359" s="233">
        <v>4.82</v>
      </c>
      <c r="F359" s="233">
        <v>2295.19</v>
      </c>
      <c r="H359" s="230">
        <f t="shared" si="15"/>
        <v>35.09385259595723</v>
      </c>
      <c r="I359" s="230">
        <f t="shared" si="16"/>
        <v>0.3604913490650723</v>
      </c>
      <c r="J359" s="231">
        <f t="shared" si="17"/>
        <v>168.95785442200821</v>
      </c>
    </row>
    <row r="360" spans="2:10" x14ac:dyDescent="0.2">
      <c r="B360" s="228">
        <v>354</v>
      </c>
      <c r="C360" s="232">
        <v>54118</v>
      </c>
      <c r="D360" s="233">
        <v>458.18</v>
      </c>
      <c r="E360" s="233">
        <v>3.86</v>
      </c>
      <c r="F360" s="233">
        <v>1837.97</v>
      </c>
      <c r="H360" s="230">
        <f t="shared" si="15"/>
        <v>34.65683883875289</v>
      </c>
      <c r="I360" s="230">
        <f t="shared" si="16"/>
        <v>0.29849220947888117</v>
      </c>
      <c r="J360" s="231">
        <f t="shared" si="17"/>
        <v>134.30101558325532</v>
      </c>
    </row>
    <row r="361" spans="2:10" x14ac:dyDescent="0.2">
      <c r="B361" s="228">
        <v>355</v>
      </c>
      <c r="C361" s="232">
        <v>54149</v>
      </c>
      <c r="D361" s="233">
        <v>459.14</v>
      </c>
      <c r="E361" s="233">
        <v>2.9</v>
      </c>
      <c r="F361" s="233">
        <v>1379.79</v>
      </c>
      <c r="H361" s="230">
        <f t="shared" si="15"/>
        <v>34.223847582122644</v>
      </c>
      <c r="I361" s="230">
        <f t="shared" si="16"/>
        <v>0.23726512753041773</v>
      </c>
      <c r="J361" s="231">
        <f t="shared" si="17"/>
        <v>100.07716800113268</v>
      </c>
    </row>
    <row r="362" spans="2:10" x14ac:dyDescent="0.2">
      <c r="B362" s="228">
        <v>356</v>
      </c>
      <c r="C362" s="232">
        <v>54179</v>
      </c>
      <c r="D362" s="233">
        <v>460.11</v>
      </c>
      <c r="E362" s="233">
        <v>1.93</v>
      </c>
      <c r="F362" s="233">
        <v>920.65</v>
      </c>
      <c r="H362" s="230">
        <f t="shared" si="15"/>
        <v>33.794847073789597</v>
      </c>
      <c r="I362" s="230">
        <f t="shared" si="16"/>
        <v>0.17680299680200107</v>
      </c>
      <c r="J362" s="231">
        <f t="shared" si="17"/>
        <v>66.282320927343079</v>
      </c>
    </row>
    <row r="363" spans="2:10" x14ac:dyDescent="0.2">
      <c r="B363" s="228"/>
      <c r="C363" s="232">
        <v>54210</v>
      </c>
      <c r="D363" s="233">
        <v>460.54</v>
      </c>
      <c r="E363" s="233">
        <v>0.97</v>
      </c>
      <c r="F363" s="233">
        <v>460.54</v>
      </c>
      <c r="H363" s="230">
        <f t="shared" si="15"/>
        <v>33.370520417834818</v>
      </c>
      <c r="I363" s="230">
        <f t="shared" si="16"/>
        <v>0.11709876697163944</v>
      </c>
      <c r="J363" s="231">
        <f t="shared" si="17"/>
        <v>32.911800509508261</v>
      </c>
    </row>
    <row r="364" spans="2:10" x14ac:dyDescent="0.2">
      <c r="B364" s="228"/>
      <c r="C364" s="232">
        <v>54240</v>
      </c>
      <c r="D364" s="233">
        <v>0</v>
      </c>
      <c r="E364" s="233">
        <v>0</v>
      </c>
      <c r="F364" s="233">
        <v>0</v>
      </c>
      <c r="H364" s="230"/>
      <c r="I364" s="230"/>
      <c r="J364" s="231"/>
    </row>
    <row r="365" spans="2:10" x14ac:dyDescent="0.2">
      <c r="B365" s="228"/>
      <c r="C365" s="320"/>
      <c r="H365" s="230"/>
      <c r="I365" s="230"/>
      <c r="J365" s="23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00"/>
  <sheetViews>
    <sheetView topLeftCell="A46" workbookViewId="0">
      <selection activeCell="I73" sqref="I73"/>
    </sheetView>
  </sheetViews>
  <sheetFormatPr baseColWidth="10" defaultRowHeight="12.75" x14ac:dyDescent="0.2"/>
  <cols>
    <col min="1" max="1" width="8.5703125" style="209" customWidth="1"/>
    <col min="2" max="2" width="8.5703125" style="238" bestFit="1" customWidth="1"/>
    <col min="3" max="4" width="8.5703125" style="238" customWidth="1"/>
    <col min="5" max="5" width="14.140625" style="209" bestFit="1" customWidth="1"/>
    <col min="6" max="6" width="10.85546875" style="209" bestFit="1" customWidth="1"/>
    <col min="7" max="7" width="9.42578125" style="209" bestFit="1" customWidth="1"/>
    <col min="8" max="16384" width="11.42578125" style="161"/>
  </cols>
  <sheetData>
    <row r="1" spans="1:7" x14ac:dyDescent="0.2">
      <c r="A1" s="235" t="s">
        <v>1599</v>
      </c>
      <c r="B1" s="236"/>
      <c r="C1" s="322">
        <f>D1.Overview!C4</f>
        <v>43373</v>
      </c>
      <c r="D1" s="237"/>
    </row>
    <row r="2" spans="1:7" x14ac:dyDescent="0.2">
      <c r="E2" s="631" t="s">
        <v>1600</v>
      </c>
      <c r="F2" s="632"/>
      <c r="G2" s="633"/>
    </row>
    <row r="3" spans="1:7" x14ac:dyDescent="0.2">
      <c r="E3" s="634"/>
      <c r="F3" s="635"/>
      <c r="G3" s="636"/>
    </row>
    <row r="4" spans="1:7" x14ac:dyDescent="0.2">
      <c r="E4" s="634"/>
      <c r="F4" s="635"/>
      <c r="G4" s="636"/>
    </row>
    <row r="5" spans="1:7" x14ac:dyDescent="0.2">
      <c r="E5" s="634"/>
      <c r="F5" s="635"/>
      <c r="G5" s="636"/>
    </row>
    <row r="6" spans="1:7" x14ac:dyDescent="0.2">
      <c r="E6" s="634"/>
      <c r="F6" s="635"/>
      <c r="G6" s="636"/>
    </row>
    <row r="7" spans="1:7" x14ac:dyDescent="0.2">
      <c r="E7" s="634"/>
      <c r="F7" s="635"/>
      <c r="G7" s="636"/>
    </row>
    <row r="8" spans="1:7" x14ac:dyDescent="0.2">
      <c r="B8" s="155"/>
      <c r="C8" s="155"/>
      <c r="D8" s="155"/>
      <c r="E8" s="637"/>
      <c r="F8" s="638"/>
      <c r="G8" s="639"/>
    </row>
    <row r="9" spans="1:7" ht="20.25" x14ac:dyDescent="0.2">
      <c r="B9" s="155"/>
      <c r="C9" s="155"/>
      <c r="D9" s="155"/>
      <c r="E9" s="239"/>
      <c r="F9" s="240"/>
      <c r="G9" s="241"/>
    </row>
    <row r="10" spans="1:7" ht="22.5" x14ac:dyDescent="0.2">
      <c r="A10" s="323"/>
      <c r="E10" s="242" t="s">
        <v>1601</v>
      </c>
      <c r="F10" s="243" t="s">
        <v>1602</v>
      </c>
      <c r="G10" s="244" t="s">
        <v>1603</v>
      </c>
    </row>
    <row r="11" spans="1:7" x14ac:dyDescent="0.2">
      <c r="A11" s="323"/>
      <c r="E11" s="245" t="s">
        <v>1604</v>
      </c>
      <c r="F11" s="246" t="s">
        <v>1605</v>
      </c>
      <c r="G11" s="247" t="s">
        <v>1606</v>
      </c>
    </row>
    <row r="12" spans="1:7" x14ac:dyDescent="0.2">
      <c r="A12" s="248">
        <v>43404</v>
      </c>
      <c r="B12" s="249" t="s">
        <v>1607</v>
      </c>
      <c r="C12" s="250">
        <v>201810</v>
      </c>
      <c r="D12" s="250">
        <v>1</v>
      </c>
      <c r="E12" s="156">
        <v>22163000000</v>
      </c>
      <c r="F12" s="157">
        <v>0</v>
      </c>
      <c r="G12" s="158">
        <v>7113400</v>
      </c>
    </row>
    <row r="13" spans="1:7" x14ac:dyDescent="0.2">
      <c r="A13" s="248">
        <v>43434</v>
      </c>
      <c r="B13" s="249" t="s">
        <v>1608</v>
      </c>
      <c r="C13" s="250">
        <v>201811</v>
      </c>
      <c r="D13" s="250">
        <v>2</v>
      </c>
      <c r="E13" s="156">
        <v>22163000000</v>
      </c>
      <c r="F13" s="157">
        <v>0</v>
      </c>
      <c r="G13" s="158">
        <v>47090450</v>
      </c>
    </row>
    <row r="14" spans="1:7" x14ac:dyDescent="0.2">
      <c r="A14" s="248">
        <v>43465</v>
      </c>
      <c r="B14" s="249" t="s">
        <v>1609</v>
      </c>
      <c r="C14" s="250">
        <v>201812</v>
      </c>
      <c r="D14" s="250">
        <v>3</v>
      </c>
      <c r="E14" s="156">
        <v>22163000000</v>
      </c>
      <c r="F14" s="157">
        <v>8000000</v>
      </c>
      <c r="G14" s="158">
        <v>4935910</v>
      </c>
    </row>
    <row r="15" spans="1:7" x14ac:dyDescent="0.2">
      <c r="A15" s="248">
        <v>43496</v>
      </c>
      <c r="B15" s="249" t="s">
        <v>1610</v>
      </c>
      <c r="C15" s="250">
        <v>201901</v>
      </c>
      <c r="D15" s="250">
        <v>4</v>
      </c>
      <c r="E15" s="156">
        <v>22155000000</v>
      </c>
      <c r="F15" s="157">
        <v>0</v>
      </c>
      <c r="G15" s="158">
        <v>52664610</v>
      </c>
    </row>
    <row r="16" spans="1:7" x14ac:dyDescent="0.2">
      <c r="A16" s="248">
        <v>43524</v>
      </c>
      <c r="B16" s="249" t="s">
        <v>1611</v>
      </c>
      <c r="C16" s="250">
        <v>201902</v>
      </c>
      <c r="D16" s="250">
        <v>5</v>
      </c>
      <c r="E16" s="156">
        <v>22155000000</v>
      </c>
      <c r="F16" s="157">
        <v>950000000</v>
      </c>
      <c r="G16" s="158">
        <v>52140900</v>
      </c>
    </row>
    <row r="17" spans="1:7" x14ac:dyDescent="0.2">
      <c r="A17" s="248">
        <v>43555</v>
      </c>
      <c r="B17" s="249" t="s">
        <v>1612</v>
      </c>
      <c r="C17" s="250">
        <v>201903</v>
      </c>
      <c r="D17" s="250">
        <v>6</v>
      </c>
      <c r="E17" s="156">
        <v>21205000000</v>
      </c>
      <c r="F17" s="157">
        <v>0</v>
      </c>
      <c r="G17" s="158">
        <v>63490100</v>
      </c>
    </row>
    <row r="18" spans="1:7" x14ac:dyDescent="0.2">
      <c r="A18" s="248">
        <v>43585</v>
      </c>
      <c r="B18" s="249" t="s">
        <v>1613</v>
      </c>
      <c r="C18" s="250">
        <v>201904</v>
      </c>
      <c r="D18" s="250">
        <v>7</v>
      </c>
      <c r="E18" s="156">
        <v>21205000000</v>
      </c>
      <c r="F18" s="157">
        <v>0</v>
      </c>
      <c r="G18" s="158">
        <v>13464000</v>
      </c>
    </row>
    <row r="19" spans="1:7" x14ac:dyDescent="0.2">
      <c r="A19" s="248">
        <v>43616</v>
      </c>
      <c r="B19" s="249" t="s">
        <v>1614</v>
      </c>
      <c r="C19" s="250">
        <v>201905</v>
      </c>
      <c r="D19" s="250">
        <v>8</v>
      </c>
      <c r="E19" s="156">
        <v>21205000000</v>
      </c>
      <c r="F19" s="157">
        <v>0</v>
      </c>
      <c r="G19" s="158">
        <v>5975210</v>
      </c>
    </row>
    <row r="20" spans="1:7" x14ac:dyDescent="0.2">
      <c r="A20" s="248">
        <v>43646</v>
      </c>
      <c r="B20" s="249" t="s">
        <v>1615</v>
      </c>
      <c r="C20" s="250">
        <v>201906</v>
      </c>
      <c r="D20" s="250">
        <v>9</v>
      </c>
      <c r="E20" s="156">
        <v>21205000000</v>
      </c>
      <c r="F20" s="157">
        <v>0</v>
      </c>
      <c r="G20" s="158">
        <v>46482400</v>
      </c>
    </row>
    <row r="21" spans="1:7" x14ac:dyDescent="0.2">
      <c r="A21" s="248">
        <v>43677</v>
      </c>
      <c r="B21" s="249" t="s">
        <v>1616</v>
      </c>
      <c r="C21" s="250">
        <v>201907</v>
      </c>
      <c r="D21" s="250">
        <v>10</v>
      </c>
      <c r="E21" s="156">
        <v>21205000000</v>
      </c>
      <c r="F21" s="157">
        <v>25000000</v>
      </c>
      <c r="G21" s="158">
        <v>4887100</v>
      </c>
    </row>
    <row r="22" spans="1:7" x14ac:dyDescent="0.2">
      <c r="A22" s="248">
        <v>43708</v>
      </c>
      <c r="B22" s="249" t="s">
        <v>1617</v>
      </c>
      <c r="C22" s="250">
        <v>201908</v>
      </c>
      <c r="D22" s="250">
        <v>11</v>
      </c>
      <c r="E22" s="156">
        <v>21180000000</v>
      </c>
      <c r="F22" s="157">
        <v>0</v>
      </c>
      <c r="G22" s="158">
        <v>2526200</v>
      </c>
    </row>
    <row r="23" spans="1:7" x14ac:dyDescent="0.2">
      <c r="A23" s="248">
        <v>43738</v>
      </c>
      <c r="B23" s="249" t="s">
        <v>1618</v>
      </c>
      <c r="C23" s="250">
        <v>201909</v>
      </c>
      <c r="D23" s="250">
        <v>12</v>
      </c>
      <c r="E23" s="156">
        <v>21180000000</v>
      </c>
      <c r="F23" s="157">
        <v>0</v>
      </c>
      <c r="G23" s="158">
        <v>117650850</v>
      </c>
    </row>
    <row r="24" spans="1:7" x14ac:dyDescent="0.2">
      <c r="A24" s="248">
        <v>43769</v>
      </c>
      <c r="B24" s="249" t="s">
        <v>1619</v>
      </c>
      <c r="C24" s="250">
        <v>201910</v>
      </c>
      <c r="D24" s="250">
        <v>13</v>
      </c>
      <c r="E24" s="156">
        <v>21180000000</v>
      </c>
      <c r="F24" s="157">
        <v>0</v>
      </c>
      <c r="G24" s="158">
        <v>7113400</v>
      </c>
    </row>
    <row r="25" spans="1:7" x14ac:dyDescent="0.2">
      <c r="A25" s="248">
        <v>43799</v>
      </c>
      <c r="B25" s="249" t="s">
        <v>1620</v>
      </c>
      <c r="C25" s="250">
        <v>201911</v>
      </c>
      <c r="D25" s="250">
        <v>14</v>
      </c>
      <c r="E25" s="156">
        <v>21180000000</v>
      </c>
      <c r="F25" s="157">
        <v>1000000000</v>
      </c>
      <c r="G25" s="158">
        <v>47090450</v>
      </c>
    </row>
    <row r="26" spans="1:7" x14ac:dyDescent="0.2">
      <c r="A26" s="248">
        <v>43830</v>
      </c>
      <c r="B26" s="249" t="s">
        <v>1621</v>
      </c>
      <c r="C26" s="250">
        <v>201912</v>
      </c>
      <c r="D26" s="250">
        <v>15</v>
      </c>
      <c r="E26" s="156">
        <v>20180000000</v>
      </c>
      <c r="F26" s="157">
        <v>0</v>
      </c>
      <c r="G26" s="158">
        <v>4941350</v>
      </c>
    </row>
    <row r="27" spans="1:7" x14ac:dyDescent="0.2">
      <c r="A27" s="248">
        <v>43861</v>
      </c>
      <c r="B27" s="249" t="s">
        <v>1622</v>
      </c>
      <c r="C27" s="250">
        <v>202001</v>
      </c>
      <c r="D27" s="250">
        <v>16</v>
      </c>
      <c r="E27" s="156">
        <v>20180000000</v>
      </c>
      <c r="F27" s="157">
        <v>1900000000</v>
      </c>
      <c r="G27" s="158">
        <v>52664610</v>
      </c>
    </row>
    <row r="28" spans="1:7" x14ac:dyDescent="0.2">
      <c r="A28" s="248">
        <v>43890</v>
      </c>
      <c r="B28" s="249" t="s">
        <v>1623</v>
      </c>
      <c r="C28" s="250">
        <v>202002</v>
      </c>
      <c r="D28" s="250">
        <v>17</v>
      </c>
      <c r="E28" s="156">
        <v>18280000000</v>
      </c>
      <c r="F28" s="157">
        <v>0</v>
      </c>
      <c r="G28" s="158">
        <v>18890900</v>
      </c>
    </row>
    <row r="29" spans="1:7" x14ac:dyDescent="0.2">
      <c r="A29" s="248">
        <v>43921</v>
      </c>
      <c r="B29" s="249" t="s">
        <v>1624</v>
      </c>
      <c r="C29" s="250">
        <v>202003</v>
      </c>
      <c r="D29" s="250">
        <v>18</v>
      </c>
      <c r="E29" s="156">
        <v>18280000000</v>
      </c>
      <c r="F29" s="157">
        <v>0</v>
      </c>
      <c r="G29" s="158">
        <v>63490100</v>
      </c>
    </row>
    <row r="30" spans="1:7" x14ac:dyDescent="0.2">
      <c r="A30" s="248">
        <v>43951</v>
      </c>
      <c r="B30" s="249" t="s">
        <v>1625</v>
      </c>
      <c r="C30" s="250">
        <v>202004</v>
      </c>
      <c r="D30" s="250">
        <v>19</v>
      </c>
      <c r="E30" s="156">
        <v>18280000000</v>
      </c>
      <c r="F30" s="157">
        <v>0</v>
      </c>
      <c r="G30" s="158">
        <v>13464000</v>
      </c>
    </row>
    <row r="31" spans="1:7" x14ac:dyDescent="0.2">
      <c r="A31" s="248">
        <v>43982</v>
      </c>
      <c r="B31" s="249" t="s">
        <v>1626</v>
      </c>
      <c r="C31" s="250">
        <v>202005</v>
      </c>
      <c r="D31" s="250">
        <v>20</v>
      </c>
      <c r="E31" s="156">
        <v>18280000000</v>
      </c>
      <c r="F31" s="157">
        <v>0</v>
      </c>
      <c r="G31" s="158">
        <v>5975210</v>
      </c>
    </row>
    <row r="32" spans="1:7" x14ac:dyDescent="0.2">
      <c r="A32" s="248">
        <v>44012</v>
      </c>
      <c r="B32" s="249" t="s">
        <v>1627</v>
      </c>
      <c r="C32" s="250">
        <v>202006</v>
      </c>
      <c r="D32" s="250">
        <v>21</v>
      </c>
      <c r="E32" s="156">
        <v>18280000000</v>
      </c>
      <c r="F32" s="157">
        <v>0</v>
      </c>
      <c r="G32" s="158">
        <v>46482400</v>
      </c>
    </row>
    <row r="33" spans="1:7" x14ac:dyDescent="0.2">
      <c r="A33" s="248">
        <v>44043</v>
      </c>
      <c r="B33" s="249" t="s">
        <v>1628</v>
      </c>
      <c r="C33" s="250">
        <v>202007</v>
      </c>
      <c r="D33" s="250">
        <v>22</v>
      </c>
      <c r="E33" s="156">
        <v>18280000000</v>
      </c>
      <c r="F33" s="157">
        <v>0</v>
      </c>
      <c r="G33" s="158">
        <v>4262100</v>
      </c>
    </row>
    <row r="34" spans="1:7" x14ac:dyDescent="0.2">
      <c r="A34" s="248">
        <v>44074</v>
      </c>
      <c r="B34" s="249" t="s">
        <v>1629</v>
      </c>
      <c r="C34" s="250">
        <v>202008</v>
      </c>
      <c r="D34" s="250">
        <v>23</v>
      </c>
      <c r="E34" s="156">
        <v>18280000000</v>
      </c>
      <c r="F34" s="157">
        <v>0</v>
      </c>
      <c r="G34" s="158">
        <v>2526200</v>
      </c>
    </row>
    <row r="35" spans="1:7" x14ac:dyDescent="0.2">
      <c r="A35" s="248">
        <v>44104</v>
      </c>
      <c r="B35" s="249" t="s">
        <v>1630</v>
      </c>
      <c r="C35" s="250">
        <v>202009</v>
      </c>
      <c r="D35" s="250">
        <v>24</v>
      </c>
      <c r="E35" s="156">
        <v>18280000000</v>
      </c>
      <c r="F35" s="157">
        <v>1485000000</v>
      </c>
      <c r="G35" s="158">
        <v>117650850</v>
      </c>
    </row>
    <row r="36" spans="1:7" x14ac:dyDescent="0.2">
      <c r="A36" s="248">
        <v>44135</v>
      </c>
      <c r="B36" s="249" t="s">
        <v>1631</v>
      </c>
      <c r="C36" s="250">
        <v>202010</v>
      </c>
      <c r="D36" s="250">
        <v>25</v>
      </c>
      <c r="E36" s="156">
        <v>16795000000</v>
      </c>
      <c r="F36" s="157">
        <v>0</v>
      </c>
      <c r="G36" s="158">
        <v>7113400</v>
      </c>
    </row>
    <row r="37" spans="1:7" x14ac:dyDescent="0.2">
      <c r="A37" s="248">
        <v>44165</v>
      </c>
      <c r="B37" s="249" t="s">
        <v>1632</v>
      </c>
      <c r="C37" s="250">
        <v>202011</v>
      </c>
      <c r="D37" s="250">
        <v>26</v>
      </c>
      <c r="E37" s="156">
        <v>16795000000</v>
      </c>
      <c r="F37" s="157">
        <v>0</v>
      </c>
      <c r="G37" s="158">
        <v>29590450</v>
      </c>
    </row>
    <row r="38" spans="1:7" x14ac:dyDescent="0.2">
      <c r="A38" s="248">
        <v>44196</v>
      </c>
      <c r="B38" s="249" t="s">
        <v>1633</v>
      </c>
      <c r="C38" s="250">
        <v>202012</v>
      </c>
      <c r="D38" s="250">
        <v>27</v>
      </c>
      <c r="E38" s="156">
        <v>16795000000</v>
      </c>
      <c r="F38" s="157">
        <v>0</v>
      </c>
      <c r="G38" s="158">
        <v>4940950</v>
      </c>
    </row>
    <row r="39" spans="1:7" x14ac:dyDescent="0.2">
      <c r="A39" s="248">
        <v>44227</v>
      </c>
      <c r="B39" s="249" t="s">
        <v>1634</v>
      </c>
      <c r="C39" s="250">
        <v>202101</v>
      </c>
      <c r="D39" s="250">
        <v>28</v>
      </c>
      <c r="E39" s="156">
        <v>16795000000</v>
      </c>
      <c r="F39" s="157">
        <v>20000000</v>
      </c>
      <c r="G39" s="158">
        <v>24164610</v>
      </c>
    </row>
    <row r="40" spans="1:7" x14ac:dyDescent="0.2">
      <c r="A40" s="248">
        <v>44255</v>
      </c>
      <c r="B40" s="249" t="s">
        <v>1635</v>
      </c>
      <c r="C40" s="250">
        <v>202102</v>
      </c>
      <c r="D40" s="250">
        <v>29</v>
      </c>
      <c r="E40" s="156">
        <v>16775000000</v>
      </c>
      <c r="F40" s="157">
        <v>0</v>
      </c>
      <c r="G40" s="158">
        <v>18890900</v>
      </c>
    </row>
    <row r="41" spans="1:7" x14ac:dyDescent="0.2">
      <c r="A41" s="248">
        <v>44286</v>
      </c>
      <c r="B41" s="249" t="s">
        <v>1636</v>
      </c>
      <c r="C41" s="250">
        <v>202103</v>
      </c>
      <c r="D41" s="250">
        <v>30</v>
      </c>
      <c r="E41" s="156">
        <v>16775000000</v>
      </c>
      <c r="F41" s="157">
        <v>0</v>
      </c>
      <c r="G41" s="158">
        <v>63489700</v>
      </c>
    </row>
    <row r="42" spans="1:7" x14ac:dyDescent="0.2">
      <c r="A42" s="248">
        <v>44316</v>
      </c>
      <c r="B42" s="249" t="s">
        <v>1637</v>
      </c>
      <c r="C42" s="250">
        <v>202104</v>
      </c>
      <c r="D42" s="250">
        <v>31</v>
      </c>
      <c r="E42" s="156">
        <v>16775000000</v>
      </c>
      <c r="F42" s="157">
        <v>25000000</v>
      </c>
      <c r="G42" s="158">
        <v>13464000</v>
      </c>
    </row>
    <row r="43" spans="1:7" x14ac:dyDescent="0.2">
      <c r="A43" s="248">
        <v>44347</v>
      </c>
      <c r="B43" s="249" t="s">
        <v>1638</v>
      </c>
      <c r="C43" s="250">
        <v>202105</v>
      </c>
      <c r="D43" s="250">
        <v>32</v>
      </c>
      <c r="E43" s="156">
        <v>16750000000</v>
      </c>
      <c r="F43" s="157">
        <v>0</v>
      </c>
      <c r="G43" s="158">
        <v>5975210</v>
      </c>
    </row>
    <row r="44" spans="1:7" x14ac:dyDescent="0.2">
      <c r="A44" s="248">
        <v>44377</v>
      </c>
      <c r="B44" s="249" t="s">
        <v>1639</v>
      </c>
      <c r="C44" s="250">
        <v>202106</v>
      </c>
      <c r="D44" s="250">
        <v>33</v>
      </c>
      <c r="E44" s="156">
        <v>16750000000</v>
      </c>
      <c r="F44" s="157">
        <v>0</v>
      </c>
      <c r="G44" s="158">
        <v>46482000</v>
      </c>
    </row>
    <row r="45" spans="1:7" x14ac:dyDescent="0.2">
      <c r="A45" s="248">
        <v>44408</v>
      </c>
      <c r="B45" s="249" t="s">
        <v>1640</v>
      </c>
      <c r="C45" s="250">
        <v>202107</v>
      </c>
      <c r="D45" s="250">
        <v>34</v>
      </c>
      <c r="E45" s="156">
        <v>16750000000</v>
      </c>
      <c r="F45" s="157">
        <v>500000000</v>
      </c>
      <c r="G45" s="158">
        <v>4262100</v>
      </c>
    </row>
    <row r="46" spans="1:7" x14ac:dyDescent="0.2">
      <c r="A46" s="248">
        <v>44439</v>
      </c>
      <c r="B46" s="249" t="s">
        <v>1641</v>
      </c>
      <c r="C46" s="250">
        <v>202108</v>
      </c>
      <c r="D46" s="250">
        <v>35</v>
      </c>
      <c r="E46" s="156">
        <v>16250000000</v>
      </c>
      <c r="F46" s="157">
        <v>0</v>
      </c>
      <c r="G46" s="158">
        <v>2526200</v>
      </c>
    </row>
    <row r="47" spans="1:7" x14ac:dyDescent="0.2">
      <c r="A47" s="248">
        <v>44469</v>
      </c>
      <c r="B47" s="249" t="s">
        <v>1642</v>
      </c>
      <c r="C47" s="250">
        <v>202109</v>
      </c>
      <c r="D47" s="250">
        <v>36</v>
      </c>
      <c r="E47" s="156">
        <v>16250000000</v>
      </c>
      <c r="F47" s="157">
        <v>2175000000</v>
      </c>
      <c r="G47" s="158">
        <v>86944200</v>
      </c>
    </row>
    <row r="48" spans="1:7" x14ac:dyDescent="0.2">
      <c r="A48" s="248">
        <v>44500</v>
      </c>
      <c r="B48" s="249" t="s">
        <v>1643</v>
      </c>
      <c r="C48" s="250">
        <v>202110</v>
      </c>
      <c r="D48" s="250">
        <v>37</v>
      </c>
      <c r="E48" s="156">
        <v>14075000000</v>
      </c>
      <c r="F48" s="157">
        <v>0</v>
      </c>
      <c r="G48" s="158">
        <v>7113400</v>
      </c>
    </row>
    <row r="49" spans="1:7" x14ac:dyDescent="0.2">
      <c r="A49" s="248">
        <v>44530</v>
      </c>
      <c r="B49" s="249" t="s">
        <v>1644</v>
      </c>
      <c r="C49" s="250">
        <v>202111</v>
      </c>
      <c r="D49" s="250">
        <v>38</v>
      </c>
      <c r="E49" s="156">
        <v>14075000000</v>
      </c>
      <c r="F49" s="157">
        <v>0</v>
      </c>
      <c r="G49" s="158">
        <v>29590450</v>
      </c>
    </row>
    <row r="50" spans="1:7" x14ac:dyDescent="0.2">
      <c r="A50" s="248">
        <v>44561</v>
      </c>
      <c r="B50" s="249" t="s">
        <v>1645</v>
      </c>
      <c r="C50" s="250">
        <v>202112</v>
      </c>
      <c r="D50" s="250">
        <v>39</v>
      </c>
      <c r="E50" s="156">
        <v>14075000000</v>
      </c>
      <c r="F50" s="157">
        <v>27500000</v>
      </c>
      <c r="G50" s="158">
        <v>5000200</v>
      </c>
    </row>
    <row r="51" spans="1:7" x14ac:dyDescent="0.2">
      <c r="A51" s="248">
        <v>44592</v>
      </c>
      <c r="B51" s="249" t="s">
        <v>1646</v>
      </c>
      <c r="C51" s="250">
        <v>202201</v>
      </c>
      <c r="D51" s="250">
        <v>40</v>
      </c>
      <c r="E51" s="156">
        <v>14047500000</v>
      </c>
      <c r="F51" s="157">
        <v>0</v>
      </c>
      <c r="G51" s="158">
        <v>23814610</v>
      </c>
    </row>
    <row r="52" spans="1:7" x14ac:dyDescent="0.2">
      <c r="A52" s="248">
        <v>44620</v>
      </c>
      <c r="B52" s="249" t="s">
        <v>1647</v>
      </c>
      <c r="C52" s="250">
        <v>202202</v>
      </c>
      <c r="D52" s="250">
        <v>41</v>
      </c>
      <c r="E52" s="156">
        <v>14047500000</v>
      </c>
      <c r="F52" s="157">
        <v>5000000</v>
      </c>
      <c r="G52" s="158">
        <v>18890900</v>
      </c>
    </row>
    <row r="53" spans="1:7" x14ac:dyDescent="0.2">
      <c r="A53" s="248">
        <v>44651</v>
      </c>
      <c r="B53" s="249" t="s">
        <v>1648</v>
      </c>
      <c r="C53" s="250">
        <v>202203</v>
      </c>
      <c r="D53" s="250">
        <v>42</v>
      </c>
      <c r="E53" s="156">
        <v>14042500000</v>
      </c>
      <c r="F53" s="157">
        <v>1450000000</v>
      </c>
      <c r="G53" s="158">
        <v>63548950</v>
      </c>
    </row>
    <row r="54" spans="1:7" x14ac:dyDescent="0.2">
      <c r="A54" s="248">
        <v>44681</v>
      </c>
      <c r="B54" s="249" t="s">
        <v>1649</v>
      </c>
      <c r="C54" s="250">
        <v>202204</v>
      </c>
      <c r="D54" s="250">
        <v>43</v>
      </c>
      <c r="E54" s="156">
        <v>12592500000</v>
      </c>
      <c r="F54" s="157">
        <v>0</v>
      </c>
      <c r="G54" s="158">
        <v>13057500</v>
      </c>
    </row>
    <row r="55" spans="1:7" x14ac:dyDescent="0.2">
      <c r="A55" s="248">
        <v>44712</v>
      </c>
      <c r="B55" s="249" t="s">
        <v>1650</v>
      </c>
      <c r="C55" s="250">
        <v>202205</v>
      </c>
      <c r="D55" s="250">
        <v>44</v>
      </c>
      <c r="E55" s="156">
        <v>12592500000</v>
      </c>
      <c r="F55" s="157">
        <v>0</v>
      </c>
      <c r="G55" s="158">
        <v>5975210</v>
      </c>
    </row>
    <row r="56" spans="1:7" x14ac:dyDescent="0.2">
      <c r="A56" s="248">
        <v>44742</v>
      </c>
      <c r="B56" s="249" t="s">
        <v>1651</v>
      </c>
      <c r="C56" s="250">
        <v>202206</v>
      </c>
      <c r="D56" s="250">
        <v>45</v>
      </c>
      <c r="E56" s="156">
        <v>12592500000</v>
      </c>
      <c r="F56" s="157">
        <v>74000000</v>
      </c>
      <c r="G56" s="158">
        <v>46541250</v>
      </c>
    </row>
    <row r="57" spans="1:7" x14ac:dyDescent="0.2">
      <c r="A57" s="248">
        <v>44773</v>
      </c>
      <c r="B57" s="249" t="s">
        <v>1652</v>
      </c>
      <c r="C57" s="250">
        <v>202207</v>
      </c>
      <c r="D57" s="250">
        <v>46</v>
      </c>
      <c r="E57" s="156">
        <v>12518500000</v>
      </c>
      <c r="F57" s="157">
        <v>10000000</v>
      </c>
      <c r="G57" s="158">
        <v>2387100</v>
      </c>
    </row>
    <row r="58" spans="1:7" x14ac:dyDescent="0.2">
      <c r="A58" s="248">
        <v>44804</v>
      </c>
      <c r="B58" s="249" t="s">
        <v>1653</v>
      </c>
      <c r="C58" s="250">
        <v>202208</v>
      </c>
      <c r="D58" s="250">
        <v>47</v>
      </c>
      <c r="E58" s="156">
        <v>12508500000</v>
      </c>
      <c r="F58" s="157">
        <v>0</v>
      </c>
      <c r="G58" s="158">
        <v>2526200</v>
      </c>
    </row>
    <row r="59" spans="1:7" x14ac:dyDescent="0.2">
      <c r="A59" s="248">
        <v>44834</v>
      </c>
      <c r="B59" s="249" t="s">
        <v>1654</v>
      </c>
      <c r="C59" s="250">
        <v>202209</v>
      </c>
      <c r="D59" s="250">
        <v>48</v>
      </c>
      <c r="E59" s="156">
        <v>12508500000</v>
      </c>
      <c r="F59" s="157">
        <v>0</v>
      </c>
      <c r="G59" s="158">
        <v>8253450</v>
      </c>
    </row>
    <row r="60" spans="1:7" x14ac:dyDescent="0.2">
      <c r="A60" s="248">
        <v>44865</v>
      </c>
      <c r="B60" s="249" t="s">
        <v>1655</v>
      </c>
      <c r="C60" s="250">
        <v>202210</v>
      </c>
      <c r="D60" s="250">
        <v>49</v>
      </c>
      <c r="E60" s="156">
        <v>12508500000</v>
      </c>
      <c r="F60" s="157">
        <v>800000000</v>
      </c>
      <c r="G60" s="158">
        <v>7113400</v>
      </c>
    </row>
    <row r="61" spans="1:7" x14ac:dyDescent="0.2">
      <c r="A61" s="248">
        <v>44895</v>
      </c>
      <c r="B61" s="249" t="s">
        <v>1656</v>
      </c>
      <c r="C61" s="250">
        <v>202211</v>
      </c>
      <c r="D61" s="250">
        <v>50</v>
      </c>
      <c r="E61" s="156">
        <v>11708500000</v>
      </c>
      <c r="F61" s="157">
        <v>0</v>
      </c>
      <c r="G61" s="158">
        <v>29590450</v>
      </c>
    </row>
    <row r="62" spans="1:7" x14ac:dyDescent="0.2">
      <c r="A62" s="248">
        <v>44926</v>
      </c>
      <c r="B62" s="249" t="s">
        <v>1657</v>
      </c>
      <c r="C62" s="250">
        <v>202212</v>
      </c>
      <c r="D62" s="250">
        <v>51</v>
      </c>
      <c r="E62" s="156">
        <v>11708500000</v>
      </c>
      <c r="F62" s="157">
        <v>15000000</v>
      </c>
      <c r="G62" s="158">
        <v>3897850</v>
      </c>
    </row>
    <row r="63" spans="1:7" x14ac:dyDescent="0.2">
      <c r="A63" s="248">
        <v>44957</v>
      </c>
      <c r="B63" s="249" t="s">
        <v>1658</v>
      </c>
      <c r="C63" s="250">
        <v>202301</v>
      </c>
      <c r="D63" s="250">
        <v>52</v>
      </c>
      <c r="E63" s="156">
        <v>11693500000</v>
      </c>
      <c r="F63" s="157">
        <v>0</v>
      </c>
      <c r="G63" s="158">
        <v>23761960</v>
      </c>
    </row>
    <row r="64" spans="1:7" x14ac:dyDescent="0.2">
      <c r="A64" s="248">
        <v>44985</v>
      </c>
      <c r="B64" s="249" t="s">
        <v>1659</v>
      </c>
      <c r="C64" s="250">
        <v>202302</v>
      </c>
      <c r="D64" s="250">
        <v>53</v>
      </c>
      <c r="E64" s="156">
        <v>11693500000</v>
      </c>
      <c r="F64" s="157">
        <v>30000000</v>
      </c>
      <c r="G64" s="158">
        <v>18793400</v>
      </c>
    </row>
    <row r="65" spans="1:7" x14ac:dyDescent="0.2">
      <c r="A65" s="248">
        <v>45016</v>
      </c>
      <c r="B65" s="249" t="s">
        <v>1660</v>
      </c>
      <c r="C65" s="250">
        <v>202303</v>
      </c>
      <c r="D65" s="250">
        <v>54</v>
      </c>
      <c r="E65" s="156">
        <v>11663500000</v>
      </c>
      <c r="F65" s="157">
        <v>0</v>
      </c>
      <c r="G65" s="158">
        <v>5548950</v>
      </c>
    </row>
    <row r="66" spans="1:7" x14ac:dyDescent="0.2">
      <c r="A66" s="248">
        <v>45046</v>
      </c>
      <c r="B66" s="249" t="s">
        <v>1661</v>
      </c>
      <c r="C66" s="250">
        <v>202304</v>
      </c>
      <c r="D66" s="250">
        <v>55</v>
      </c>
      <c r="E66" s="156">
        <v>11663500000</v>
      </c>
      <c r="F66" s="157">
        <v>35000000</v>
      </c>
      <c r="G66" s="158">
        <v>13004850</v>
      </c>
    </row>
    <row r="67" spans="1:7" x14ac:dyDescent="0.2">
      <c r="A67" s="248">
        <v>45077</v>
      </c>
      <c r="B67" s="249" t="s">
        <v>1662</v>
      </c>
      <c r="C67" s="250">
        <v>202305</v>
      </c>
      <c r="D67" s="250">
        <v>56</v>
      </c>
      <c r="E67" s="156">
        <v>11628500000</v>
      </c>
      <c r="F67" s="157">
        <v>0</v>
      </c>
      <c r="G67" s="158">
        <v>5975210</v>
      </c>
    </row>
    <row r="68" spans="1:7" x14ac:dyDescent="0.2">
      <c r="A68" s="248">
        <v>45107</v>
      </c>
      <c r="B68" s="249" t="s">
        <v>1663</v>
      </c>
      <c r="C68" s="250">
        <v>202306</v>
      </c>
      <c r="D68" s="250">
        <v>57</v>
      </c>
      <c r="E68" s="156">
        <v>11628500000</v>
      </c>
      <c r="F68" s="157">
        <v>0</v>
      </c>
      <c r="G68" s="158">
        <v>44362650</v>
      </c>
    </row>
    <row r="69" spans="1:7" x14ac:dyDescent="0.2">
      <c r="A69" s="248">
        <v>45138</v>
      </c>
      <c r="B69" s="249" t="s">
        <v>1664</v>
      </c>
      <c r="C69" s="250">
        <v>202307</v>
      </c>
      <c r="D69" s="250">
        <v>58</v>
      </c>
      <c r="E69" s="156">
        <v>11628500000</v>
      </c>
      <c r="F69" s="157">
        <v>0</v>
      </c>
      <c r="G69" s="158">
        <v>2020450</v>
      </c>
    </row>
    <row r="70" spans="1:7" x14ac:dyDescent="0.2">
      <c r="A70" s="248">
        <v>45169</v>
      </c>
      <c r="B70" s="249" t="s">
        <v>1665</v>
      </c>
      <c r="C70" s="250">
        <v>202308</v>
      </c>
      <c r="D70" s="250">
        <v>59</v>
      </c>
      <c r="E70" s="156">
        <v>11628500000</v>
      </c>
      <c r="F70" s="157">
        <v>0</v>
      </c>
      <c r="G70" s="158">
        <v>2526200</v>
      </c>
    </row>
    <row r="71" spans="1:7" x14ac:dyDescent="0.2">
      <c r="A71" s="248">
        <v>45199</v>
      </c>
      <c r="B71" s="249" t="s">
        <v>1666</v>
      </c>
      <c r="C71" s="250">
        <v>202309</v>
      </c>
      <c r="D71" s="250">
        <v>60</v>
      </c>
      <c r="E71" s="156">
        <v>11628500000</v>
      </c>
      <c r="F71" s="157">
        <v>25000000</v>
      </c>
      <c r="G71" s="158">
        <v>8253450</v>
      </c>
    </row>
    <row r="72" spans="1:7" x14ac:dyDescent="0.2">
      <c r="A72" s="248">
        <v>45230</v>
      </c>
      <c r="B72" s="249" t="s">
        <v>1667</v>
      </c>
      <c r="C72" s="250">
        <v>202310</v>
      </c>
      <c r="D72" s="250">
        <v>61</v>
      </c>
      <c r="E72" s="156">
        <v>11603500000</v>
      </c>
      <c r="F72" s="157">
        <v>0</v>
      </c>
      <c r="G72" s="158">
        <v>3060750</v>
      </c>
    </row>
    <row r="73" spans="1:7" x14ac:dyDescent="0.2">
      <c r="A73" s="248">
        <v>45260</v>
      </c>
      <c r="B73" s="249" t="s">
        <v>1668</v>
      </c>
      <c r="C73" s="250">
        <v>202311</v>
      </c>
      <c r="D73" s="250">
        <v>62</v>
      </c>
      <c r="E73" s="156">
        <v>11603500000</v>
      </c>
      <c r="F73" s="157">
        <v>1150000000</v>
      </c>
      <c r="G73" s="158">
        <v>29590450</v>
      </c>
    </row>
    <row r="74" spans="1:7" x14ac:dyDescent="0.2">
      <c r="A74" s="248">
        <v>45291</v>
      </c>
      <c r="B74" s="249" t="s">
        <v>1669</v>
      </c>
      <c r="C74" s="250">
        <v>202312</v>
      </c>
      <c r="D74" s="250">
        <v>63</v>
      </c>
      <c r="E74" s="156">
        <v>10453500000</v>
      </c>
      <c r="F74" s="157">
        <v>0</v>
      </c>
      <c r="G74" s="158">
        <v>3845200</v>
      </c>
    </row>
    <row r="75" spans="1:7" x14ac:dyDescent="0.2">
      <c r="A75" s="248">
        <v>45322</v>
      </c>
      <c r="B75" s="249" t="s">
        <v>1670</v>
      </c>
      <c r="C75" s="250">
        <v>202401</v>
      </c>
      <c r="D75" s="250">
        <v>64</v>
      </c>
      <c r="E75" s="156">
        <v>10453500000</v>
      </c>
      <c r="F75" s="157">
        <v>500000000</v>
      </c>
      <c r="G75" s="158">
        <v>23761960</v>
      </c>
    </row>
    <row r="76" spans="1:7" x14ac:dyDescent="0.2">
      <c r="A76" s="248">
        <v>45351</v>
      </c>
      <c r="B76" s="249" t="s">
        <v>1671</v>
      </c>
      <c r="C76" s="250">
        <v>202402</v>
      </c>
      <c r="D76" s="250">
        <v>65</v>
      </c>
      <c r="E76" s="156">
        <v>9953500000</v>
      </c>
      <c r="F76" s="157">
        <v>1000000000</v>
      </c>
      <c r="G76" s="158">
        <v>18065550</v>
      </c>
    </row>
    <row r="77" spans="1:7" x14ac:dyDescent="0.2">
      <c r="A77" s="248">
        <v>45382</v>
      </c>
      <c r="B77" s="249" t="s">
        <v>1672</v>
      </c>
      <c r="C77" s="250">
        <v>202403</v>
      </c>
      <c r="D77" s="250">
        <v>66</v>
      </c>
      <c r="E77" s="156">
        <v>8953500000</v>
      </c>
      <c r="F77" s="157">
        <v>0</v>
      </c>
      <c r="G77" s="158">
        <v>5523450</v>
      </c>
    </row>
    <row r="78" spans="1:7" x14ac:dyDescent="0.2">
      <c r="A78" s="248">
        <v>45412</v>
      </c>
      <c r="B78" s="249" t="s">
        <v>1673</v>
      </c>
      <c r="C78" s="250">
        <v>202404</v>
      </c>
      <c r="D78" s="250">
        <v>67</v>
      </c>
      <c r="E78" s="156">
        <v>8953500000</v>
      </c>
      <c r="F78" s="157">
        <v>0</v>
      </c>
      <c r="G78" s="158">
        <v>12292250</v>
      </c>
    </row>
    <row r="79" spans="1:7" x14ac:dyDescent="0.2">
      <c r="A79" s="248">
        <v>45443</v>
      </c>
      <c r="B79" s="249" t="s">
        <v>1674</v>
      </c>
      <c r="C79" s="250">
        <v>202405</v>
      </c>
      <c r="D79" s="250">
        <v>68</v>
      </c>
      <c r="E79" s="156">
        <v>8953500000</v>
      </c>
      <c r="F79" s="157">
        <v>0</v>
      </c>
      <c r="G79" s="158">
        <v>5975210</v>
      </c>
    </row>
    <row r="80" spans="1:7" x14ac:dyDescent="0.2">
      <c r="A80" s="248">
        <v>45473</v>
      </c>
      <c r="B80" s="249" t="s">
        <v>1675</v>
      </c>
      <c r="C80" s="250">
        <v>202406</v>
      </c>
      <c r="D80" s="250">
        <v>69</v>
      </c>
      <c r="E80" s="156">
        <v>8953500000</v>
      </c>
      <c r="F80" s="157">
        <v>1190000000</v>
      </c>
      <c r="G80" s="158">
        <v>44362650</v>
      </c>
    </row>
    <row r="81" spans="1:7" x14ac:dyDescent="0.2">
      <c r="A81" s="248">
        <v>45504</v>
      </c>
      <c r="B81" s="249" t="s">
        <v>1676</v>
      </c>
      <c r="C81" s="250">
        <v>202407</v>
      </c>
      <c r="D81" s="250">
        <v>70</v>
      </c>
      <c r="E81" s="156">
        <v>7763500000</v>
      </c>
      <c r="F81" s="157">
        <v>40000000</v>
      </c>
      <c r="G81" s="158">
        <v>2020450</v>
      </c>
    </row>
    <row r="82" spans="1:7" x14ac:dyDescent="0.2">
      <c r="A82" s="248">
        <v>45535</v>
      </c>
      <c r="B82" s="249" t="s">
        <v>1677</v>
      </c>
      <c r="C82" s="250">
        <v>202408</v>
      </c>
      <c r="D82" s="250">
        <v>71</v>
      </c>
      <c r="E82" s="156">
        <v>7723500000</v>
      </c>
      <c r="F82" s="157">
        <v>0</v>
      </c>
      <c r="G82" s="158">
        <v>2526200</v>
      </c>
    </row>
    <row r="83" spans="1:7" x14ac:dyDescent="0.2">
      <c r="A83" s="248">
        <v>45565</v>
      </c>
      <c r="B83" s="249" t="s">
        <v>1678</v>
      </c>
      <c r="C83" s="250">
        <v>202409</v>
      </c>
      <c r="D83" s="250">
        <v>72</v>
      </c>
      <c r="E83" s="156">
        <v>7723500000</v>
      </c>
      <c r="F83" s="157">
        <v>0</v>
      </c>
      <c r="G83" s="158">
        <v>8227950</v>
      </c>
    </row>
    <row r="84" spans="1:7" x14ac:dyDescent="0.2">
      <c r="A84" s="248">
        <v>45596</v>
      </c>
      <c r="B84" s="249" t="s">
        <v>1679</v>
      </c>
      <c r="C84" s="250">
        <v>202410</v>
      </c>
      <c r="D84" s="250">
        <v>73</v>
      </c>
      <c r="E84" s="156">
        <v>7723500000</v>
      </c>
      <c r="F84" s="157">
        <v>0</v>
      </c>
      <c r="G84" s="158">
        <v>3060750</v>
      </c>
    </row>
    <row r="85" spans="1:7" x14ac:dyDescent="0.2">
      <c r="A85" s="248">
        <v>45626</v>
      </c>
      <c r="B85" s="249" t="s">
        <v>1680</v>
      </c>
      <c r="C85" s="250">
        <v>202411</v>
      </c>
      <c r="D85" s="250">
        <v>74</v>
      </c>
      <c r="E85" s="156">
        <v>7723500000</v>
      </c>
      <c r="F85" s="157">
        <v>0</v>
      </c>
      <c r="G85" s="158">
        <v>2277950</v>
      </c>
    </row>
    <row r="86" spans="1:7" x14ac:dyDescent="0.2">
      <c r="A86" s="248">
        <v>45657</v>
      </c>
      <c r="B86" s="249" t="s">
        <v>1681</v>
      </c>
      <c r="C86" s="250">
        <v>202412</v>
      </c>
      <c r="D86" s="250">
        <v>75</v>
      </c>
      <c r="E86" s="156">
        <v>7723500000</v>
      </c>
      <c r="F86" s="157">
        <v>65000000</v>
      </c>
      <c r="G86" s="158">
        <v>3845200</v>
      </c>
    </row>
    <row r="87" spans="1:7" x14ac:dyDescent="0.2">
      <c r="A87" s="248">
        <v>45688</v>
      </c>
      <c r="B87" s="249" t="s">
        <v>1682</v>
      </c>
      <c r="C87" s="250">
        <v>202501</v>
      </c>
      <c r="D87" s="250">
        <v>76</v>
      </c>
      <c r="E87" s="156">
        <v>7658500000</v>
      </c>
      <c r="F87" s="157">
        <v>10000000</v>
      </c>
      <c r="G87" s="158">
        <v>3136960</v>
      </c>
    </row>
    <row r="88" spans="1:7" x14ac:dyDescent="0.2">
      <c r="A88" s="248">
        <v>45716</v>
      </c>
      <c r="B88" s="249" t="s">
        <v>1683</v>
      </c>
      <c r="C88" s="250">
        <v>202502</v>
      </c>
      <c r="D88" s="250">
        <v>77</v>
      </c>
      <c r="E88" s="156">
        <v>7648500000</v>
      </c>
      <c r="F88" s="157">
        <v>1775000000</v>
      </c>
      <c r="G88" s="158">
        <v>14315550</v>
      </c>
    </row>
    <row r="89" spans="1:7" x14ac:dyDescent="0.2">
      <c r="A89" s="248">
        <v>45747</v>
      </c>
      <c r="B89" s="249" t="s">
        <v>1684</v>
      </c>
      <c r="C89" s="250">
        <v>202503</v>
      </c>
      <c r="D89" s="250">
        <v>78</v>
      </c>
      <c r="E89" s="156">
        <v>5873500000</v>
      </c>
      <c r="F89" s="157">
        <v>20000000</v>
      </c>
      <c r="G89" s="158">
        <v>5523450</v>
      </c>
    </row>
    <row r="90" spans="1:7" x14ac:dyDescent="0.2">
      <c r="A90" s="248">
        <v>45777</v>
      </c>
      <c r="B90" s="249" t="s">
        <v>1685</v>
      </c>
      <c r="C90" s="250">
        <v>202504</v>
      </c>
      <c r="D90" s="250">
        <v>79</v>
      </c>
      <c r="E90" s="156">
        <v>5853500000</v>
      </c>
      <c r="F90" s="157">
        <v>300000000</v>
      </c>
      <c r="G90" s="158">
        <v>12292250</v>
      </c>
    </row>
    <row r="91" spans="1:7" x14ac:dyDescent="0.2">
      <c r="A91" s="248">
        <v>45808</v>
      </c>
      <c r="B91" s="249" t="s">
        <v>1686</v>
      </c>
      <c r="C91" s="250">
        <v>202505</v>
      </c>
      <c r="D91" s="250">
        <v>80</v>
      </c>
      <c r="E91" s="156">
        <v>5553500000</v>
      </c>
      <c r="F91" s="157">
        <v>0</v>
      </c>
      <c r="G91" s="158">
        <v>5975210</v>
      </c>
    </row>
    <row r="92" spans="1:7" x14ac:dyDescent="0.2">
      <c r="A92" s="248">
        <v>45838</v>
      </c>
      <c r="B92" s="249" t="s">
        <v>1687</v>
      </c>
      <c r="C92" s="250">
        <v>202506</v>
      </c>
      <c r="D92" s="250">
        <v>81</v>
      </c>
      <c r="E92" s="156">
        <v>5553500000</v>
      </c>
      <c r="F92" s="157">
        <v>0</v>
      </c>
      <c r="G92" s="158">
        <v>22913450</v>
      </c>
    </row>
    <row r="93" spans="1:7" x14ac:dyDescent="0.2">
      <c r="A93" s="248">
        <v>45869</v>
      </c>
      <c r="B93" s="249" t="s">
        <v>1688</v>
      </c>
      <c r="C93" s="250">
        <v>202507</v>
      </c>
      <c r="D93" s="250">
        <v>82</v>
      </c>
      <c r="E93" s="156">
        <v>5553500000</v>
      </c>
      <c r="F93" s="157">
        <v>0</v>
      </c>
      <c r="G93" s="158">
        <v>820450</v>
      </c>
    </row>
    <row r="94" spans="1:7" x14ac:dyDescent="0.2">
      <c r="A94" s="248">
        <v>45900</v>
      </c>
      <c r="B94" s="249" t="s">
        <v>1689</v>
      </c>
      <c r="C94" s="250">
        <v>202508</v>
      </c>
      <c r="D94" s="250">
        <v>83</v>
      </c>
      <c r="E94" s="156">
        <v>5553500000</v>
      </c>
      <c r="F94" s="157">
        <v>0</v>
      </c>
      <c r="G94" s="158">
        <v>2526200</v>
      </c>
    </row>
    <row r="95" spans="1:7" x14ac:dyDescent="0.2">
      <c r="A95" s="248">
        <v>45930</v>
      </c>
      <c r="B95" s="249" t="s">
        <v>1690</v>
      </c>
      <c r="C95" s="250">
        <v>202509</v>
      </c>
      <c r="D95" s="250">
        <v>84</v>
      </c>
      <c r="E95" s="156">
        <v>5553500000</v>
      </c>
      <c r="F95" s="157">
        <v>0</v>
      </c>
      <c r="G95" s="158">
        <v>8191750</v>
      </c>
    </row>
    <row r="96" spans="1:7" x14ac:dyDescent="0.2">
      <c r="A96" s="248">
        <v>45961</v>
      </c>
      <c r="B96" s="249" t="s">
        <v>1691</v>
      </c>
      <c r="C96" s="250">
        <v>202510</v>
      </c>
      <c r="D96" s="250">
        <v>85</v>
      </c>
      <c r="E96" s="156">
        <v>5553500000</v>
      </c>
      <c r="F96" s="157">
        <v>0</v>
      </c>
      <c r="G96" s="158">
        <v>3060750</v>
      </c>
    </row>
    <row r="97" spans="1:7" x14ac:dyDescent="0.2">
      <c r="A97" s="248">
        <v>45991</v>
      </c>
      <c r="B97" s="249" t="s">
        <v>1692</v>
      </c>
      <c r="C97" s="250">
        <v>202511</v>
      </c>
      <c r="D97" s="250">
        <v>86</v>
      </c>
      <c r="E97" s="156">
        <v>5553500000</v>
      </c>
      <c r="F97" s="157">
        <v>0</v>
      </c>
      <c r="G97" s="158">
        <v>2277950</v>
      </c>
    </row>
    <row r="98" spans="1:7" x14ac:dyDescent="0.2">
      <c r="A98" s="248">
        <v>46022</v>
      </c>
      <c r="B98" s="249" t="s">
        <v>1693</v>
      </c>
      <c r="C98" s="250">
        <v>202512</v>
      </c>
      <c r="D98" s="250">
        <v>87</v>
      </c>
      <c r="E98" s="156">
        <v>5553500000</v>
      </c>
      <c r="F98" s="157">
        <v>0</v>
      </c>
      <c r="G98" s="158">
        <v>2184000</v>
      </c>
    </row>
    <row r="99" spans="1:7" x14ac:dyDescent="0.2">
      <c r="A99" s="248">
        <v>46053</v>
      </c>
      <c r="B99" s="249" t="s">
        <v>1694</v>
      </c>
      <c r="C99" s="250">
        <v>202601</v>
      </c>
      <c r="D99" s="250">
        <v>88</v>
      </c>
      <c r="E99" s="156">
        <v>5553500000</v>
      </c>
      <c r="F99" s="157">
        <v>0</v>
      </c>
      <c r="G99" s="158">
        <v>3073460</v>
      </c>
    </row>
    <row r="100" spans="1:7" x14ac:dyDescent="0.2">
      <c r="A100" s="248">
        <v>46081</v>
      </c>
      <c r="B100" s="249" t="s">
        <v>1695</v>
      </c>
      <c r="C100" s="250">
        <v>202602</v>
      </c>
      <c r="D100" s="250">
        <v>89</v>
      </c>
      <c r="E100" s="156">
        <v>5553500000</v>
      </c>
      <c r="F100" s="157">
        <v>50000000</v>
      </c>
      <c r="G100" s="158">
        <v>2411800</v>
      </c>
    </row>
    <row r="101" spans="1:7" x14ac:dyDescent="0.2">
      <c r="A101" s="248">
        <v>46112</v>
      </c>
      <c r="B101" s="249" t="s">
        <v>1696</v>
      </c>
      <c r="C101" s="250">
        <v>202603</v>
      </c>
      <c r="D101" s="250">
        <v>90</v>
      </c>
      <c r="E101" s="156">
        <v>5503500000</v>
      </c>
      <c r="F101" s="157">
        <v>0</v>
      </c>
      <c r="G101" s="158">
        <v>5487250</v>
      </c>
    </row>
    <row r="102" spans="1:7" x14ac:dyDescent="0.2">
      <c r="A102" s="248">
        <v>46142</v>
      </c>
      <c r="B102" s="249" t="s">
        <v>1697</v>
      </c>
      <c r="C102" s="250">
        <v>202604</v>
      </c>
      <c r="D102" s="250">
        <v>91</v>
      </c>
      <c r="E102" s="156">
        <v>5503500000</v>
      </c>
      <c r="F102" s="157">
        <v>0</v>
      </c>
      <c r="G102" s="158">
        <v>11098250</v>
      </c>
    </row>
    <row r="103" spans="1:7" x14ac:dyDescent="0.2">
      <c r="A103" s="248">
        <v>46173</v>
      </c>
      <c r="B103" s="249" t="s">
        <v>1698</v>
      </c>
      <c r="C103" s="250">
        <v>202605</v>
      </c>
      <c r="D103" s="250">
        <v>92</v>
      </c>
      <c r="E103" s="156">
        <v>5503500000</v>
      </c>
      <c r="F103" s="157">
        <v>0</v>
      </c>
      <c r="G103" s="158">
        <v>5975210</v>
      </c>
    </row>
    <row r="104" spans="1:7" x14ac:dyDescent="0.2">
      <c r="A104" s="248">
        <v>46203</v>
      </c>
      <c r="B104" s="249" t="s">
        <v>1699</v>
      </c>
      <c r="C104" s="250">
        <v>202606</v>
      </c>
      <c r="D104" s="250">
        <v>93</v>
      </c>
      <c r="E104" s="156">
        <v>5503500000</v>
      </c>
      <c r="F104" s="157">
        <v>0</v>
      </c>
      <c r="G104" s="158">
        <v>22913450</v>
      </c>
    </row>
    <row r="105" spans="1:7" x14ac:dyDescent="0.2">
      <c r="A105" s="248">
        <v>46234</v>
      </c>
      <c r="B105" s="249" t="s">
        <v>1700</v>
      </c>
      <c r="C105" s="250">
        <v>202607</v>
      </c>
      <c r="D105" s="250">
        <v>94</v>
      </c>
      <c r="E105" s="156">
        <v>5503500000</v>
      </c>
      <c r="F105" s="157">
        <v>0</v>
      </c>
      <c r="G105" s="158">
        <v>820450</v>
      </c>
    </row>
    <row r="106" spans="1:7" x14ac:dyDescent="0.2">
      <c r="A106" s="248">
        <v>46265</v>
      </c>
      <c r="B106" s="249" t="s">
        <v>1701</v>
      </c>
      <c r="C106" s="250">
        <v>202608</v>
      </c>
      <c r="D106" s="250">
        <v>95</v>
      </c>
      <c r="E106" s="156">
        <v>5503500000</v>
      </c>
      <c r="F106" s="157">
        <v>0</v>
      </c>
      <c r="G106" s="158">
        <v>2526200</v>
      </c>
    </row>
    <row r="107" spans="1:7" x14ac:dyDescent="0.2">
      <c r="A107" s="248">
        <v>46295</v>
      </c>
      <c r="B107" s="249" t="s">
        <v>1702</v>
      </c>
      <c r="C107" s="250">
        <v>202609</v>
      </c>
      <c r="D107" s="250">
        <v>96</v>
      </c>
      <c r="E107" s="156">
        <v>5503500000</v>
      </c>
      <c r="F107" s="157">
        <v>1005000000</v>
      </c>
      <c r="G107" s="158">
        <v>8191750</v>
      </c>
    </row>
    <row r="108" spans="1:7" x14ac:dyDescent="0.2">
      <c r="A108" s="248">
        <v>46326</v>
      </c>
      <c r="B108" s="249" t="s">
        <v>1703</v>
      </c>
      <c r="C108" s="250">
        <v>202610</v>
      </c>
      <c r="D108" s="250">
        <v>97</v>
      </c>
      <c r="E108" s="156">
        <v>4498500000</v>
      </c>
      <c r="F108" s="157">
        <v>0</v>
      </c>
      <c r="G108" s="158">
        <v>3060750</v>
      </c>
    </row>
    <row r="109" spans="1:7" x14ac:dyDescent="0.2">
      <c r="A109" s="248">
        <v>46356</v>
      </c>
      <c r="B109" s="249" t="s">
        <v>1704</v>
      </c>
      <c r="C109" s="250">
        <v>202611</v>
      </c>
      <c r="D109" s="250">
        <v>98</v>
      </c>
      <c r="E109" s="156">
        <v>4498500000</v>
      </c>
      <c r="F109" s="157">
        <v>0</v>
      </c>
      <c r="G109" s="158">
        <v>2277950</v>
      </c>
    </row>
    <row r="110" spans="1:7" x14ac:dyDescent="0.2">
      <c r="A110" s="248">
        <v>46387</v>
      </c>
      <c r="B110" s="249" t="s">
        <v>1705</v>
      </c>
      <c r="C110" s="250">
        <v>202612</v>
      </c>
      <c r="D110" s="250">
        <v>99</v>
      </c>
      <c r="E110" s="156">
        <v>4498500000</v>
      </c>
      <c r="F110" s="157">
        <v>0</v>
      </c>
      <c r="G110" s="158">
        <v>2184000</v>
      </c>
    </row>
    <row r="111" spans="1:7" x14ac:dyDescent="0.2">
      <c r="A111" s="248">
        <v>46418</v>
      </c>
      <c r="B111" s="249" t="s">
        <v>1706</v>
      </c>
      <c r="C111" s="250">
        <v>202701</v>
      </c>
      <c r="D111" s="250">
        <v>100</v>
      </c>
      <c r="E111" s="156">
        <v>4498500000</v>
      </c>
      <c r="F111" s="157">
        <v>0</v>
      </c>
      <c r="G111" s="158">
        <v>3073460</v>
      </c>
    </row>
    <row r="112" spans="1:7" x14ac:dyDescent="0.2">
      <c r="A112" s="248">
        <v>46446</v>
      </c>
      <c r="B112" s="249" t="s">
        <v>1707</v>
      </c>
      <c r="C112" s="250">
        <v>202702</v>
      </c>
      <c r="D112" s="250">
        <v>101</v>
      </c>
      <c r="E112" s="156">
        <v>4498500000</v>
      </c>
      <c r="F112" s="157">
        <v>0</v>
      </c>
      <c r="G112" s="158">
        <v>1911800</v>
      </c>
    </row>
    <row r="113" spans="1:7" x14ac:dyDescent="0.2">
      <c r="A113" s="248">
        <v>46477</v>
      </c>
      <c r="B113" s="249" t="s">
        <v>1708</v>
      </c>
      <c r="C113" s="250">
        <v>202703</v>
      </c>
      <c r="D113" s="250">
        <v>102</v>
      </c>
      <c r="E113" s="156">
        <v>4498500000</v>
      </c>
      <c r="F113" s="157">
        <v>0</v>
      </c>
      <c r="G113" s="158">
        <v>5487250</v>
      </c>
    </row>
    <row r="114" spans="1:7" x14ac:dyDescent="0.2">
      <c r="A114" s="248">
        <v>46507</v>
      </c>
      <c r="B114" s="249" t="s">
        <v>1709</v>
      </c>
      <c r="C114" s="250">
        <v>202704</v>
      </c>
      <c r="D114" s="250">
        <v>103</v>
      </c>
      <c r="E114" s="156">
        <v>4498500000</v>
      </c>
      <c r="F114" s="157">
        <v>0</v>
      </c>
      <c r="G114" s="158">
        <v>11098250</v>
      </c>
    </row>
    <row r="115" spans="1:7" x14ac:dyDescent="0.2">
      <c r="A115" s="248">
        <v>46538</v>
      </c>
      <c r="B115" s="249" t="s">
        <v>1710</v>
      </c>
      <c r="C115" s="250">
        <v>202705</v>
      </c>
      <c r="D115" s="250">
        <v>104</v>
      </c>
      <c r="E115" s="156">
        <v>4498500000</v>
      </c>
      <c r="F115" s="157">
        <v>25000000</v>
      </c>
      <c r="G115" s="158">
        <v>5975210</v>
      </c>
    </row>
    <row r="116" spans="1:7" x14ac:dyDescent="0.2">
      <c r="A116" s="248">
        <v>46568</v>
      </c>
      <c r="B116" s="249" t="s">
        <v>1711</v>
      </c>
      <c r="C116" s="250">
        <v>202706</v>
      </c>
      <c r="D116" s="250">
        <v>105</v>
      </c>
      <c r="E116" s="156">
        <v>4473500000</v>
      </c>
      <c r="F116" s="157">
        <v>0</v>
      </c>
      <c r="G116" s="158">
        <v>22913450</v>
      </c>
    </row>
    <row r="117" spans="1:7" x14ac:dyDescent="0.2">
      <c r="A117" s="248">
        <v>46599</v>
      </c>
      <c r="B117" s="249" t="s">
        <v>1712</v>
      </c>
      <c r="C117" s="250">
        <v>202707</v>
      </c>
      <c r="D117" s="250">
        <v>106</v>
      </c>
      <c r="E117" s="156">
        <v>4473500000</v>
      </c>
      <c r="F117" s="157">
        <v>0</v>
      </c>
      <c r="G117" s="158">
        <v>820450</v>
      </c>
    </row>
    <row r="118" spans="1:7" x14ac:dyDescent="0.2">
      <c r="A118" s="248">
        <v>46630</v>
      </c>
      <c r="B118" s="249" t="s">
        <v>1713</v>
      </c>
      <c r="C118" s="250">
        <v>202708</v>
      </c>
      <c r="D118" s="250">
        <v>107</v>
      </c>
      <c r="E118" s="156">
        <v>4473500000</v>
      </c>
      <c r="F118" s="157">
        <v>0</v>
      </c>
      <c r="G118" s="158">
        <v>2526200</v>
      </c>
    </row>
    <row r="119" spans="1:7" x14ac:dyDescent="0.2">
      <c r="A119" s="248">
        <v>46660</v>
      </c>
      <c r="B119" s="249" t="s">
        <v>1714</v>
      </c>
      <c r="C119" s="250">
        <v>202709</v>
      </c>
      <c r="D119" s="250">
        <v>108</v>
      </c>
      <c r="E119" s="156">
        <v>4473500000</v>
      </c>
      <c r="F119" s="157">
        <v>0</v>
      </c>
      <c r="G119" s="158">
        <v>614000</v>
      </c>
    </row>
    <row r="120" spans="1:7" x14ac:dyDescent="0.2">
      <c r="A120" s="248">
        <v>46691</v>
      </c>
      <c r="B120" s="249" t="s">
        <v>1715</v>
      </c>
      <c r="C120" s="250">
        <v>202710</v>
      </c>
      <c r="D120" s="250">
        <v>109</v>
      </c>
      <c r="E120" s="156">
        <v>4473500000</v>
      </c>
      <c r="F120" s="157">
        <v>0</v>
      </c>
      <c r="G120" s="158">
        <v>3060750</v>
      </c>
    </row>
    <row r="121" spans="1:7" x14ac:dyDescent="0.2">
      <c r="A121" s="248">
        <v>46721</v>
      </c>
      <c r="B121" s="249" t="s">
        <v>1716</v>
      </c>
      <c r="C121" s="250">
        <v>202711</v>
      </c>
      <c r="D121" s="250">
        <v>110</v>
      </c>
      <c r="E121" s="156">
        <v>4473500000</v>
      </c>
      <c r="F121" s="157">
        <v>0</v>
      </c>
      <c r="G121" s="158">
        <v>2277950</v>
      </c>
    </row>
    <row r="122" spans="1:7" x14ac:dyDescent="0.2">
      <c r="A122" s="248">
        <v>46752</v>
      </c>
      <c r="B122" s="249" t="s">
        <v>1717</v>
      </c>
      <c r="C122" s="250">
        <v>202712</v>
      </c>
      <c r="D122" s="250">
        <v>111</v>
      </c>
      <c r="E122" s="156">
        <v>4473500000</v>
      </c>
      <c r="F122" s="157">
        <v>0</v>
      </c>
      <c r="G122" s="158">
        <v>2184000</v>
      </c>
    </row>
    <row r="123" spans="1:7" x14ac:dyDescent="0.2">
      <c r="A123" s="248">
        <v>46783</v>
      </c>
      <c r="B123" s="249" t="s">
        <v>1718</v>
      </c>
      <c r="C123" s="250">
        <v>202801</v>
      </c>
      <c r="D123" s="250">
        <v>112</v>
      </c>
      <c r="E123" s="156">
        <v>4473500000</v>
      </c>
      <c r="F123" s="157">
        <v>0</v>
      </c>
      <c r="G123" s="158">
        <v>3073460</v>
      </c>
    </row>
    <row r="124" spans="1:7" x14ac:dyDescent="0.2">
      <c r="A124" s="248">
        <v>46812</v>
      </c>
      <c r="B124" s="249" t="s">
        <v>1719</v>
      </c>
      <c r="C124" s="250">
        <v>202802</v>
      </c>
      <c r="D124" s="250">
        <v>113</v>
      </c>
      <c r="E124" s="156">
        <v>4473500000</v>
      </c>
      <c r="F124" s="157">
        <v>0</v>
      </c>
      <c r="G124" s="158">
        <v>1911800</v>
      </c>
    </row>
    <row r="125" spans="1:7" x14ac:dyDescent="0.2">
      <c r="A125" s="248">
        <v>46843</v>
      </c>
      <c r="B125" s="249" t="s">
        <v>1720</v>
      </c>
      <c r="C125" s="250">
        <v>202803</v>
      </c>
      <c r="D125" s="250">
        <v>114</v>
      </c>
      <c r="E125" s="156">
        <v>4473500000</v>
      </c>
      <c r="F125" s="157">
        <v>0</v>
      </c>
      <c r="G125" s="158">
        <v>5487250</v>
      </c>
    </row>
    <row r="126" spans="1:7" x14ac:dyDescent="0.2">
      <c r="A126" s="248">
        <v>46873</v>
      </c>
      <c r="B126" s="249" t="s">
        <v>1721</v>
      </c>
      <c r="C126" s="250">
        <v>202804</v>
      </c>
      <c r="D126" s="250">
        <v>115</v>
      </c>
      <c r="E126" s="156">
        <v>4473500000</v>
      </c>
      <c r="F126" s="157">
        <v>0</v>
      </c>
      <c r="G126" s="158">
        <v>11098250</v>
      </c>
    </row>
    <row r="127" spans="1:7" x14ac:dyDescent="0.2">
      <c r="A127" s="248">
        <v>46904</v>
      </c>
      <c r="B127" s="249" t="s">
        <v>1722</v>
      </c>
      <c r="C127" s="250">
        <v>202805</v>
      </c>
      <c r="D127" s="250">
        <v>116</v>
      </c>
      <c r="E127" s="156">
        <v>4473500000</v>
      </c>
      <c r="F127" s="157">
        <v>81000000</v>
      </c>
      <c r="G127" s="158">
        <v>5407710</v>
      </c>
    </row>
    <row r="128" spans="1:7" x14ac:dyDescent="0.2">
      <c r="A128" s="248">
        <v>46934</v>
      </c>
      <c r="B128" s="249" t="s">
        <v>1723</v>
      </c>
      <c r="C128" s="250">
        <v>202806</v>
      </c>
      <c r="D128" s="250">
        <v>117</v>
      </c>
      <c r="E128" s="156">
        <v>4392500000</v>
      </c>
      <c r="F128" s="157">
        <v>175000000</v>
      </c>
      <c r="G128" s="158">
        <v>22913450</v>
      </c>
    </row>
    <row r="129" spans="1:7" x14ac:dyDescent="0.2">
      <c r="A129" s="248">
        <v>46965</v>
      </c>
      <c r="B129" s="249" t="s">
        <v>1724</v>
      </c>
      <c r="C129" s="250">
        <v>202807</v>
      </c>
      <c r="D129" s="250">
        <v>118</v>
      </c>
      <c r="E129" s="156">
        <v>4217500000</v>
      </c>
      <c r="F129" s="157">
        <v>0</v>
      </c>
      <c r="G129" s="158">
        <v>820450</v>
      </c>
    </row>
    <row r="130" spans="1:7" x14ac:dyDescent="0.2">
      <c r="A130" s="248">
        <v>46996</v>
      </c>
      <c r="B130" s="249" t="s">
        <v>1725</v>
      </c>
      <c r="C130" s="250">
        <v>202808</v>
      </c>
      <c r="D130" s="250">
        <v>119</v>
      </c>
      <c r="E130" s="156">
        <v>4217500000</v>
      </c>
      <c r="F130" s="157">
        <v>30000000</v>
      </c>
      <c r="G130" s="158">
        <v>2526200</v>
      </c>
    </row>
    <row r="131" spans="1:7" x14ac:dyDescent="0.2">
      <c r="A131" s="248">
        <v>47026</v>
      </c>
      <c r="B131" s="249" t="s">
        <v>1726</v>
      </c>
      <c r="C131" s="250">
        <v>202809</v>
      </c>
      <c r="D131" s="250">
        <v>120</v>
      </c>
      <c r="E131" s="156">
        <v>4187500000</v>
      </c>
      <c r="F131" s="157">
        <v>0</v>
      </c>
      <c r="G131" s="158">
        <v>614000</v>
      </c>
    </row>
    <row r="132" spans="1:7" x14ac:dyDescent="0.2">
      <c r="A132" s="248">
        <v>47057</v>
      </c>
      <c r="B132" s="249" t="s">
        <v>1727</v>
      </c>
      <c r="C132" s="250">
        <v>202810</v>
      </c>
      <c r="D132" s="250">
        <v>121</v>
      </c>
      <c r="E132" s="156">
        <v>4187500000</v>
      </c>
      <c r="F132" s="157">
        <v>0</v>
      </c>
      <c r="G132" s="158">
        <v>3060750</v>
      </c>
    </row>
    <row r="133" spans="1:7" x14ac:dyDescent="0.2">
      <c r="A133" s="248">
        <v>47087</v>
      </c>
      <c r="B133" s="249" t="s">
        <v>1728</v>
      </c>
      <c r="C133" s="250">
        <v>202811</v>
      </c>
      <c r="D133" s="250">
        <v>122</v>
      </c>
      <c r="E133" s="156">
        <v>4187500000</v>
      </c>
      <c r="F133" s="157">
        <v>0</v>
      </c>
      <c r="G133" s="158">
        <v>2277950</v>
      </c>
    </row>
    <row r="134" spans="1:7" x14ac:dyDescent="0.2">
      <c r="A134" s="248">
        <v>47118</v>
      </c>
      <c r="B134" s="249" t="s">
        <v>1729</v>
      </c>
      <c r="C134" s="250">
        <v>202812</v>
      </c>
      <c r="D134" s="250">
        <v>123</v>
      </c>
      <c r="E134" s="156">
        <v>4187500000</v>
      </c>
      <c r="F134" s="157">
        <v>0</v>
      </c>
      <c r="G134" s="158">
        <v>2184000</v>
      </c>
    </row>
    <row r="135" spans="1:7" x14ac:dyDescent="0.2">
      <c r="A135" s="248">
        <v>47149</v>
      </c>
      <c r="B135" s="249" t="s">
        <v>1730</v>
      </c>
      <c r="C135" s="250">
        <v>202901</v>
      </c>
      <c r="D135" s="250">
        <v>124</v>
      </c>
      <c r="E135" s="156">
        <v>4187500000</v>
      </c>
      <c r="F135" s="157">
        <v>0</v>
      </c>
      <c r="G135" s="158">
        <v>3073460</v>
      </c>
    </row>
    <row r="136" spans="1:7" x14ac:dyDescent="0.2">
      <c r="A136" s="248">
        <v>47177</v>
      </c>
      <c r="B136" s="249" t="s">
        <v>1731</v>
      </c>
      <c r="C136" s="250">
        <v>202902</v>
      </c>
      <c r="D136" s="250">
        <v>125</v>
      </c>
      <c r="E136" s="156">
        <v>4187500000</v>
      </c>
      <c r="F136" s="157">
        <v>0</v>
      </c>
      <c r="G136" s="158">
        <v>1911800</v>
      </c>
    </row>
    <row r="137" spans="1:7" x14ac:dyDescent="0.2">
      <c r="A137" s="248">
        <v>47208</v>
      </c>
      <c r="B137" s="249" t="s">
        <v>1732</v>
      </c>
      <c r="C137" s="250">
        <v>202903</v>
      </c>
      <c r="D137" s="250">
        <v>126</v>
      </c>
      <c r="E137" s="156">
        <v>4187500000</v>
      </c>
      <c r="F137" s="157">
        <v>0</v>
      </c>
      <c r="G137" s="158">
        <v>5487250</v>
      </c>
    </row>
    <row r="138" spans="1:7" x14ac:dyDescent="0.2">
      <c r="A138" s="248">
        <v>47238</v>
      </c>
      <c r="B138" s="249" t="s">
        <v>1733</v>
      </c>
      <c r="C138" s="250">
        <v>202904</v>
      </c>
      <c r="D138" s="250">
        <v>127</v>
      </c>
      <c r="E138" s="156">
        <v>4187500000</v>
      </c>
      <c r="F138" s="157">
        <v>1000000000</v>
      </c>
      <c r="G138" s="158">
        <v>11098250</v>
      </c>
    </row>
    <row r="139" spans="1:7" x14ac:dyDescent="0.2">
      <c r="A139" s="248">
        <v>47269</v>
      </c>
      <c r="B139" s="249" t="s">
        <v>1734</v>
      </c>
      <c r="C139" s="250">
        <v>202905</v>
      </c>
      <c r="D139" s="250">
        <v>128</v>
      </c>
      <c r="E139" s="156">
        <v>3187500000</v>
      </c>
      <c r="F139" s="157">
        <v>26000000</v>
      </c>
      <c r="G139" s="158">
        <v>3498660</v>
      </c>
    </row>
    <row r="140" spans="1:7" x14ac:dyDescent="0.2">
      <c r="A140" s="248">
        <v>47299</v>
      </c>
      <c r="B140" s="249" t="s">
        <v>1735</v>
      </c>
      <c r="C140" s="250">
        <v>202906</v>
      </c>
      <c r="D140" s="250">
        <v>129</v>
      </c>
      <c r="E140" s="156">
        <v>3161500000</v>
      </c>
      <c r="F140" s="157">
        <v>0</v>
      </c>
      <c r="G140" s="158">
        <v>18139200</v>
      </c>
    </row>
    <row r="141" spans="1:7" x14ac:dyDescent="0.2">
      <c r="A141" s="248">
        <v>47330</v>
      </c>
      <c r="B141" s="249" t="s">
        <v>1736</v>
      </c>
      <c r="C141" s="250">
        <v>202907</v>
      </c>
      <c r="D141" s="250">
        <v>130</v>
      </c>
      <c r="E141" s="156">
        <v>3161500000</v>
      </c>
      <c r="F141" s="157">
        <v>19000000</v>
      </c>
      <c r="G141" s="158">
        <v>820450</v>
      </c>
    </row>
    <row r="142" spans="1:7" x14ac:dyDescent="0.2">
      <c r="A142" s="248">
        <v>47361</v>
      </c>
      <c r="B142" s="249" t="s">
        <v>1737</v>
      </c>
      <c r="C142" s="250">
        <v>202908</v>
      </c>
      <c r="D142" s="250">
        <v>131</v>
      </c>
      <c r="E142" s="156">
        <v>3142500000</v>
      </c>
      <c r="F142" s="157">
        <v>10000000</v>
      </c>
      <c r="G142" s="158">
        <v>1621200</v>
      </c>
    </row>
    <row r="143" spans="1:7" x14ac:dyDescent="0.2">
      <c r="A143" s="248">
        <v>47391</v>
      </c>
      <c r="B143" s="249" t="s">
        <v>1738</v>
      </c>
      <c r="C143" s="250">
        <v>202909</v>
      </c>
      <c r="D143" s="250">
        <v>132</v>
      </c>
      <c r="E143" s="156">
        <v>3132500000</v>
      </c>
      <c r="F143" s="157">
        <v>20000000</v>
      </c>
      <c r="G143" s="158">
        <v>614000</v>
      </c>
    </row>
    <row r="144" spans="1:7" x14ac:dyDescent="0.2">
      <c r="A144" s="248">
        <v>47422</v>
      </c>
      <c r="B144" s="249" t="s">
        <v>1739</v>
      </c>
      <c r="C144" s="250">
        <v>202910</v>
      </c>
      <c r="D144" s="250">
        <v>133</v>
      </c>
      <c r="E144" s="156">
        <v>3112500000</v>
      </c>
      <c r="F144" s="157">
        <v>0</v>
      </c>
      <c r="G144" s="158">
        <v>3060750</v>
      </c>
    </row>
    <row r="145" spans="1:7" x14ac:dyDescent="0.2">
      <c r="A145" s="248">
        <v>47452</v>
      </c>
      <c r="B145" s="249" t="s">
        <v>1740</v>
      </c>
      <c r="C145" s="250">
        <v>202911</v>
      </c>
      <c r="D145" s="250">
        <v>134</v>
      </c>
      <c r="E145" s="156">
        <v>3112500000</v>
      </c>
      <c r="F145" s="157">
        <v>9000000</v>
      </c>
      <c r="G145" s="158">
        <v>2277950</v>
      </c>
    </row>
    <row r="146" spans="1:7" x14ac:dyDescent="0.2">
      <c r="A146" s="248">
        <v>47483</v>
      </c>
      <c r="B146" s="249" t="s">
        <v>1741</v>
      </c>
      <c r="C146" s="250">
        <v>202912</v>
      </c>
      <c r="D146" s="250">
        <v>135</v>
      </c>
      <c r="E146" s="156">
        <v>3103500000</v>
      </c>
      <c r="F146" s="157">
        <v>0</v>
      </c>
      <c r="G146" s="158">
        <v>2184000</v>
      </c>
    </row>
    <row r="147" spans="1:7" x14ac:dyDescent="0.2">
      <c r="A147" s="248">
        <v>47514</v>
      </c>
      <c r="B147" s="249" t="s">
        <v>1742</v>
      </c>
      <c r="C147" s="250">
        <v>203001</v>
      </c>
      <c r="D147" s="250">
        <v>136</v>
      </c>
      <c r="E147" s="156">
        <v>3103500000</v>
      </c>
      <c r="F147" s="157">
        <v>40000000</v>
      </c>
      <c r="G147" s="158">
        <v>3073460</v>
      </c>
    </row>
    <row r="148" spans="1:7" x14ac:dyDescent="0.2">
      <c r="A148" s="248">
        <v>47542</v>
      </c>
      <c r="B148" s="249" t="s">
        <v>1743</v>
      </c>
      <c r="C148" s="250">
        <v>203002</v>
      </c>
      <c r="D148" s="250">
        <v>137</v>
      </c>
      <c r="E148" s="156">
        <v>3063500000</v>
      </c>
      <c r="F148" s="157">
        <v>0</v>
      </c>
      <c r="G148" s="158">
        <v>1911800</v>
      </c>
    </row>
    <row r="149" spans="1:7" x14ac:dyDescent="0.2">
      <c r="A149" s="248">
        <v>47573</v>
      </c>
      <c r="B149" s="249" t="s">
        <v>1744</v>
      </c>
      <c r="C149" s="250">
        <v>203003</v>
      </c>
      <c r="D149" s="250">
        <v>138</v>
      </c>
      <c r="E149" s="156">
        <v>3063500000</v>
      </c>
      <c r="F149" s="157">
        <v>0</v>
      </c>
      <c r="G149" s="158">
        <v>5487250</v>
      </c>
    </row>
    <row r="150" spans="1:7" x14ac:dyDescent="0.2">
      <c r="A150" s="248">
        <v>47603</v>
      </c>
      <c r="B150" s="249" t="s">
        <v>1745</v>
      </c>
      <c r="C150" s="250">
        <v>203004</v>
      </c>
      <c r="D150" s="250">
        <v>139</v>
      </c>
      <c r="E150" s="156">
        <v>3063500000</v>
      </c>
      <c r="F150" s="157">
        <v>0</v>
      </c>
      <c r="G150" s="158">
        <v>2348250</v>
      </c>
    </row>
    <row r="151" spans="1:7" x14ac:dyDescent="0.2">
      <c r="A151" s="248">
        <v>47634</v>
      </c>
      <c r="B151" s="249" t="s">
        <v>1746</v>
      </c>
      <c r="C151" s="250">
        <v>203005</v>
      </c>
      <c r="D151" s="250">
        <v>140</v>
      </c>
      <c r="E151" s="156">
        <v>3063500000</v>
      </c>
      <c r="F151" s="157">
        <v>0</v>
      </c>
      <c r="G151" s="158">
        <v>3084800</v>
      </c>
    </row>
    <row r="152" spans="1:7" x14ac:dyDescent="0.2">
      <c r="A152" s="248">
        <v>47664</v>
      </c>
      <c r="B152" s="249" t="s">
        <v>1747</v>
      </c>
      <c r="C152" s="250">
        <v>203006</v>
      </c>
      <c r="D152" s="250">
        <v>141</v>
      </c>
      <c r="E152" s="156">
        <v>3063500000</v>
      </c>
      <c r="F152" s="157">
        <v>1000000000</v>
      </c>
      <c r="G152" s="158">
        <v>18139200</v>
      </c>
    </row>
    <row r="153" spans="1:7" x14ac:dyDescent="0.2">
      <c r="A153" s="248">
        <v>47695</v>
      </c>
      <c r="B153" s="249" t="s">
        <v>1748</v>
      </c>
      <c r="C153" s="250">
        <v>203007</v>
      </c>
      <c r="D153" s="250">
        <v>142</v>
      </c>
      <c r="E153" s="156">
        <v>2063500000</v>
      </c>
      <c r="F153" s="157">
        <v>0</v>
      </c>
      <c r="G153" s="158">
        <v>424100</v>
      </c>
    </row>
    <row r="154" spans="1:7" x14ac:dyDescent="0.2">
      <c r="A154" s="248">
        <v>47726</v>
      </c>
      <c r="B154" s="249" t="s">
        <v>1749</v>
      </c>
      <c r="C154" s="250">
        <v>203008</v>
      </c>
      <c r="D154" s="250">
        <v>143</v>
      </c>
      <c r="E154" s="156">
        <v>2063500000</v>
      </c>
      <c r="F154" s="157">
        <v>0</v>
      </c>
      <c r="G154" s="158">
        <v>1435200</v>
      </c>
    </row>
    <row r="155" spans="1:7" x14ac:dyDescent="0.2">
      <c r="A155" s="248">
        <v>47756</v>
      </c>
      <c r="B155" s="249" t="s">
        <v>1750</v>
      </c>
      <c r="C155" s="250">
        <v>203009</v>
      </c>
      <c r="D155" s="250">
        <v>144</v>
      </c>
      <c r="E155" s="156">
        <v>2063500000</v>
      </c>
      <c r="F155" s="157">
        <v>0</v>
      </c>
      <c r="G155" s="158">
        <v>0</v>
      </c>
    </row>
    <row r="156" spans="1:7" x14ac:dyDescent="0.2">
      <c r="A156" s="248">
        <v>47787</v>
      </c>
      <c r="B156" s="249" t="s">
        <v>1751</v>
      </c>
      <c r="C156" s="250">
        <v>203010</v>
      </c>
      <c r="D156" s="250">
        <v>145</v>
      </c>
      <c r="E156" s="156">
        <v>2063500000</v>
      </c>
      <c r="F156" s="157">
        <v>0</v>
      </c>
      <c r="G156" s="158">
        <v>3060750</v>
      </c>
    </row>
    <row r="157" spans="1:7" x14ac:dyDescent="0.2">
      <c r="A157" s="248">
        <v>47817</v>
      </c>
      <c r="B157" s="249" t="s">
        <v>1752</v>
      </c>
      <c r="C157" s="250">
        <v>203011</v>
      </c>
      <c r="D157" s="250">
        <v>146</v>
      </c>
      <c r="E157" s="156">
        <v>2063500000</v>
      </c>
      <c r="F157" s="157">
        <v>0</v>
      </c>
      <c r="G157" s="158">
        <v>2015150</v>
      </c>
    </row>
    <row r="158" spans="1:7" x14ac:dyDescent="0.2">
      <c r="A158" s="248">
        <v>47848</v>
      </c>
      <c r="B158" s="249" t="s">
        <v>1753</v>
      </c>
      <c r="C158" s="250">
        <v>203012</v>
      </c>
      <c r="D158" s="250">
        <v>147</v>
      </c>
      <c r="E158" s="156">
        <v>2063500000</v>
      </c>
      <c r="F158" s="157">
        <v>0</v>
      </c>
      <c r="G158" s="158">
        <v>2184000</v>
      </c>
    </row>
    <row r="159" spans="1:7" x14ac:dyDescent="0.2">
      <c r="A159" s="248">
        <v>47879</v>
      </c>
      <c r="B159" s="249" t="s">
        <v>1754</v>
      </c>
      <c r="C159" s="250">
        <v>203101</v>
      </c>
      <c r="D159" s="250">
        <v>148</v>
      </c>
      <c r="E159" s="156">
        <v>2063500000</v>
      </c>
      <c r="F159" s="157">
        <v>0</v>
      </c>
      <c r="G159" s="158">
        <v>2687460</v>
      </c>
    </row>
    <row r="160" spans="1:7" x14ac:dyDescent="0.2">
      <c r="A160" s="248">
        <v>47907</v>
      </c>
      <c r="B160" s="249" t="s">
        <v>1755</v>
      </c>
      <c r="C160" s="250">
        <v>203102</v>
      </c>
      <c r="D160" s="250">
        <v>149</v>
      </c>
      <c r="E160" s="156">
        <v>2063500000</v>
      </c>
      <c r="F160" s="157">
        <v>0</v>
      </c>
      <c r="G160" s="158">
        <v>1911800</v>
      </c>
    </row>
    <row r="161" spans="1:7" x14ac:dyDescent="0.2">
      <c r="A161" s="248">
        <v>47938</v>
      </c>
      <c r="B161" s="249" t="s">
        <v>1756</v>
      </c>
      <c r="C161" s="250">
        <v>203103</v>
      </c>
      <c r="D161" s="250">
        <v>150</v>
      </c>
      <c r="E161" s="156">
        <v>2063500000</v>
      </c>
      <c r="F161" s="157">
        <v>0</v>
      </c>
      <c r="G161" s="158">
        <v>5487250</v>
      </c>
    </row>
    <row r="162" spans="1:7" x14ac:dyDescent="0.2">
      <c r="A162" s="248">
        <v>47968</v>
      </c>
      <c r="B162" s="249" t="s">
        <v>1757</v>
      </c>
      <c r="C162" s="250">
        <v>203104</v>
      </c>
      <c r="D162" s="250">
        <v>151</v>
      </c>
      <c r="E162" s="156">
        <v>2063500000</v>
      </c>
      <c r="F162" s="157">
        <v>0</v>
      </c>
      <c r="G162" s="158">
        <v>2348250</v>
      </c>
    </row>
    <row r="163" spans="1:7" x14ac:dyDescent="0.2">
      <c r="A163" s="248">
        <v>47999</v>
      </c>
      <c r="B163" s="249" t="s">
        <v>1758</v>
      </c>
      <c r="C163" s="250">
        <v>203105</v>
      </c>
      <c r="D163" s="250">
        <v>152</v>
      </c>
      <c r="E163" s="156">
        <v>2063500000</v>
      </c>
      <c r="F163" s="157">
        <v>0</v>
      </c>
      <c r="G163" s="158">
        <v>3084800</v>
      </c>
    </row>
    <row r="164" spans="1:7" x14ac:dyDescent="0.2">
      <c r="A164" s="248">
        <v>48029</v>
      </c>
      <c r="B164" s="249" t="s">
        <v>1759</v>
      </c>
      <c r="C164" s="250">
        <v>203106</v>
      </c>
      <c r="D164" s="250">
        <v>153</v>
      </c>
      <c r="E164" s="156">
        <v>2063500000</v>
      </c>
      <c r="F164" s="157">
        <v>0</v>
      </c>
      <c r="G164" s="158">
        <v>8139200</v>
      </c>
    </row>
    <row r="165" spans="1:7" x14ac:dyDescent="0.2">
      <c r="A165" s="248">
        <v>48060</v>
      </c>
      <c r="B165" s="249" t="s">
        <v>1760</v>
      </c>
      <c r="C165" s="250">
        <v>203107</v>
      </c>
      <c r="D165" s="250">
        <v>154</v>
      </c>
      <c r="E165" s="156">
        <v>2063500000</v>
      </c>
      <c r="F165" s="157">
        <v>0</v>
      </c>
      <c r="G165" s="158">
        <v>424100</v>
      </c>
    </row>
    <row r="166" spans="1:7" x14ac:dyDescent="0.2">
      <c r="A166" s="248">
        <v>48091</v>
      </c>
      <c r="B166" s="249" t="s">
        <v>1761</v>
      </c>
      <c r="C166" s="250">
        <v>203108</v>
      </c>
      <c r="D166" s="250">
        <v>155</v>
      </c>
      <c r="E166" s="156">
        <v>2063500000</v>
      </c>
      <c r="F166" s="157">
        <v>0</v>
      </c>
      <c r="G166" s="158">
        <v>1435200</v>
      </c>
    </row>
    <row r="167" spans="1:7" x14ac:dyDescent="0.2">
      <c r="A167" s="248">
        <v>48121</v>
      </c>
      <c r="B167" s="249" t="s">
        <v>1762</v>
      </c>
      <c r="C167" s="250">
        <v>203109</v>
      </c>
      <c r="D167" s="250">
        <v>156</v>
      </c>
      <c r="E167" s="156">
        <v>2063500000</v>
      </c>
      <c r="F167" s="157">
        <v>0</v>
      </c>
      <c r="G167" s="158">
        <v>0</v>
      </c>
    </row>
    <row r="168" spans="1:7" x14ac:dyDescent="0.2">
      <c r="A168" s="248">
        <v>48152</v>
      </c>
      <c r="B168" s="249" t="s">
        <v>1763</v>
      </c>
      <c r="C168" s="250">
        <v>203110</v>
      </c>
      <c r="D168" s="250">
        <v>157</v>
      </c>
      <c r="E168" s="156">
        <v>2063500000</v>
      </c>
      <c r="F168" s="157">
        <v>0</v>
      </c>
      <c r="G168" s="158">
        <v>3060750</v>
      </c>
    </row>
    <row r="169" spans="1:7" x14ac:dyDescent="0.2">
      <c r="A169" s="248">
        <v>48182</v>
      </c>
      <c r="B169" s="249" t="s">
        <v>1764</v>
      </c>
      <c r="C169" s="250">
        <v>203111</v>
      </c>
      <c r="D169" s="250">
        <v>158</v>
      </c>
      <c r="E169" s="156">
        <v>2063500000</v>
      </c>
      <c r="F169" s="157">
        <v>0</v>
      </c>
      <c r="G169" s="158">
        <v>2015150</v>
      </c>
    </row>
    <row r="170" spans="1:7" x14ac:dyDescent="0.2">
      <c r="A170" s="248">
        <v>48213</v>
      </c>
      <c r="B170" s="249" t="s">
        <v>1765</v>
      </c>
      <c r="C170" s="250">
        <v>203112</v>
      </c>
      <c r="D170" s="250">
        <v>159</v>
      </c>
      <c r="E170" s="156">
        <v>2063500000</v>
      </c>
      <c r="F170" s="157">
        <v>0</v>
      </c>
      <c r="G170" s="158">
        <v>2184000</v>
      </c>
    </row>
    <row r="171" spans="1:7" x14ac:dyDescent="0.2">
      <c r="A171" s="248">
        <v>48244</v>
      </c>
      <c r="B171" s="249" t="s">
        <v>1766</v>
      </c>
      <c r="C171" s="250">
        <v>203201</v>
      </c>
      <c r="D171" s="250">
        <v>160</v>
      </c>
      <c r="E171" s="156">
        <v>2063500000</v>
      </c>
      <c r="F171" s="157">
        <v>25000000</v>
      </c>
      <c r="G171" s="158">
        <v>2687460</v>
      </c>
    </row>
    <row r="172" spans="1:7" x14ac:dyDescent="0.2">
      <c r="A172" s="248">
        <v>48273</v>
      </c>
      <c r="B172" s="249" t="s">
        <v>1767</v>
      </c>
      <c r="C172" s="250">
        <v>203202</v>
      </c>
      <c r="D172" s="250">
        <v>161</v>
      </c>
      <c r="E172" s="156">
        <v>2038500000</v>
      </c>
      <c r="F172" s="157">
        <v>20000000</v>
      </c>
      <c r="G172" s="158">
        <v>1911800</v>
      </c>
    </row>
    <row r="173" spans="1:7" x14ac:dyDescent="0.2">
      <c r="A173" s="248">
        <v>48304</v>
      </c>
      <c r="B173" s="249" t="s">
        <v>1768</v>
      </c>
      <c r="C173" s="250">
        <v>203203</v>
      </c>
      <c r="D173" s="250">
        <v>162</v>
      </c>
      <c r="E173" s="156">
        <v>2018500000</v>
      </c>
      <c r="F173" s="157">
        <v>25000000</v>
      </c>
      <c r="G173" s="158">
        <v>5487250</v>
      </c>
    </row>
    <row r="174" spans="1:7" x14ac:dyDescent="0.2">
      <c r="A174" s="248">
        <v>48334</v>
      </c>
      <c r="B174" s="249" t="s">
        <v>1769</v>
      </c>
      <c r="C174" s="250">
        <v>203204</v>
      </c>
      <c r="D174" s="250">
        <v>163</v>
      </c>
      <c r="E174" s="156">
        <v>1993500000</v>
      </c>
      <c r="F174" s="157">
        <v>0</v>
      </c>
      <c r="G174" s="158">
        <v>2348250</v>
      </c>
    </row>
    <row r="175" spans="1:7" x14ac:dyDescent="0.2">
      <c r="A175" s="248">
        <v>48365</v>
      </c>
      <c r="B175" s="249" t="s">
        <v>1770</v>
      </c>
      <c r="C175" s="250">
        <v>203205</v>
      </c>
      <c r="D175" s="250">
        <v>164</v>
      </c>
      <c r="E175" s="156">
        <v>1993500000</v>
      </c>
      <c r="F175" s="157">
        <v>0</v>
      </c>
      <c r="G175" s="158">
        <v>3084800</v>
      </c>
    </row>
    <row r="176" spans="1:7" x14ac:dyDescent="0.2">
      <c r="A176" s="248">
        <v>48395</v>
      </c>
      <c r="B176" s="249" t="s">
        <v>1771</v>
      </c>
      <c r="C176" s="250">
        <v>203206</v>
      </c>
      <c r="D176" s="250">
        <v>165</v>
      </c>
      <c r="E176" s="156">
        <v>1993500000</v>
      </c>
      <c r="F176" s="157">
        <v>420000000</v>
      </c>
      <c r="G176" s="158">
        <v>8139200</v>
      </c>
    </row>
    <row r="177" spans="1:7" x14ac:dyDescent="0.2">
      <c r="A177" s="248">
        <v>48426</v>
      </c>
      <c r="B177" s="249" t="s">
        <v>1772</v>
      </c>
      <c r="C177" s="250">
        <v>203207</v>
      </c>
      <c r="D177" s="250">
        <v>166</v>
      </c>
      <c r="E177" s="156">
        <v>1573500000</v>
      </c>
      <c r="F177" s="157">
        <v>0</v>
      </c>
      <c r="G177" s="158">
        <v>424100</v>
      </c>
    </row>
    <row r="178" spans="1:7" x14ac:dyDescent="0.2">
      <c r="A178" s="248">
        <v>48457</v>
      </c>
      <c r="B178" s="249" t="s">
        <v>1773</v>
      </c>
      <c r="C178" s="250">
        <v>203208</v>
      </c>
      <c r="D178" s="250">
        <v>167</v>
      </c>
      <c r="E178" s="156">
        <v>1573500000</v>
      </c>
      <c r="F178" s="157">
        <v>0</v>
      </c>
      <c r="G178" s="158">
        <v>1435200</v>
      </c>
    </row>
    <row r="179" spans="1:7" x14ac:dyDescent="0.2">
      <c r="A179" s="248">
        <v>48487</v>
      </c>
      <c r="B179" s="249" t="s">
        <v>1774</v>
      </c>
      <c r="C179" s="250">
        <v>203209</v>
      </c>
      <c r="D179" s="250">
        <v>168</v>
      </c>
      <c r="E179" s="156">
        <v>1573500000</v>
      </c>
      <c r="F179" s="157">
        <v>0</v>
      </c>
      <c r="G179" s="158">
        <v>0</v>
      </c>
    </row>
    <row r="180" spans="1:7" x14ac:dyDescent="0.2">
      <c r="A180" s="248">
        <v>48518</v>
      </c>
      <c r="B180" s="249" t="s">
        <v>1775</v>
      </c>
      <c r="C180" s="250">
        <v>203210</v>
      </c>
      <c r="D180" s="250">
        <v>169</v>
      </c>
      <c r="E180" s="156">
        <v>1573500000</v>
      </c>
      <c r="F180" s="157">
        <v>0</v>
      </c>
      <c r="G180" s="158">
        <v>3060750</v>
      </c>
    </row>
    <row r="181" spans="1:7" x14ac:dyDescent="0.2">
      <c r="A181" s="248">
        <v>48548</v>
      </c>
      <c r="B181" s="249" t="s">
        <v>1776</v>
      </c>
      <c r="C181" s="250">
        <v>203211</v>
      </c>
      <c r="D181" s="250">
        <v>170</v>
      </c>
      <c r="E181" s="156">
        <v>1573500000</v>
      </c>
      <c r="F181" s="157">
        <v>0</v>
      </c>
      <c r="G181" s="158">
        <v>2015150</v>
      </c>
    </row>
    <row r="182" spans="1:7" x14ac:dyDescent="0.2">
      <c r="A182" s="248">
        <v>48579</v>
      </c>
      <c r="B182" s="249" t="s">
        <v>1777</v>
      </c>
      <c r="C182" s="250">
        <v>203212</v>
      </c>
      <c r="D182" s="250">
        <v>171</v>
      </c>
      <c r="E182" s="156">
        <v>1573500000</v>
      </c>
      <c r="F182" s="157">
        <v>0</v>
      </c>
      <c r="G182" s="158">
        <v>2184000</v>
      </c>
    </row>
    <row r="183" spans="1:7" x14ac:dyDescent="0.2">
      <c r="A183" s="248">
        <v>48610</v>
      </c>
      <c r="B183" s="249" t="s">
        <v>1778</v>
      </c>
      <c r="C183" s="250">
        <v>203301</v>
      </c>
      <c r="D183" s="250">
        <v>172</v>
      </c>
      <c r="E183" s="156">
        <v>1573500000</v>
      </c>
      <c r="F183" s="157">
        <v>0</v>
      </c>
      <c r="G183" s="158">
        <v>2339960</v>
      </c>
    </row>
    <row r="184" spans="1:7" x14ac:dyDescent="0.2">
      <c r="A184" s="248">
        <v>48638</v>
      </c>
      <c r="B184" s="249" t="s">
        <v>1779</v>
      </c>
      <c r="C184" s="250">
        <v>203302</v>
      </c>
      <c r="D184" s="250">
        <v>173</v>
      </c>
      <c r="E184" s="156">
        <v>1573500000</v>
      </c>
      <c r="F184" s="157">
        <v>0</v>
      </c>
      <c r="G184" s="158">
        <v>1646600</v>
      </c>
    </row>
    <row r="185" spans="1:7" x14ac:dyDescent="0.2">
      <c r="A185" s="248">
        <v>48669</v>
      </c>
      <c r="B185" s="249" t="s">
        <v>1780</v>
      </c>
      <c r="C185" s="250">
        <v>203303</v>
      </c>
      <c r="D185" s="250">
        <v>174</v>
      </c>
      <c r="E185" s="156">
        <v>1573500000</v>
      </c>
      <c r="F185" s="157">
        <v>0</v>
      </c>
      <c r="G185" s="158">
        <v>5143500</v>
      </c>
    </row>
    <row r="186" spans="1:7" x14ac:dyDescent="0.2">
      <c r="A186" s="248">
        <v>48699</v>
      </c>
      <c r="B186" s="249" t="s">
        <v>1781</v>
      </c>
      <c r="C186" s="250">
        <v>203304</v>
      </c>
      <c r="D186" s="250">
        <v>175</v>
      </c>
      <c r="E186" s="156">
        <v>1573500000</v>
      </c>
      <c r="F186" s="157">
        <v>0</v>
      </c>
      <c r="G186" s="158">
        <v>2348250</v>
      </c>
    </row>
    <row r="187" spans="1:7" x14ac:dyDescent="0.2">
      <c r="A187" s="248">
        <v>48730</v>
      </c>
      <c r="B187" s="249" t="s">
        <v>1782</v>
      </c>
      <c r="C187" s="250">
        <v>203305</v>
      </c>
      <c r="D187" s="250">
        <v>176</v>
      </c>
      <c r="E187" s="156">
        <v>1573500000</v>
      </c>
      <c r="F187" s="157">
        <v>0</v>
      </c>
      <c r="G187" s="158">
        <v>3084800</v>
      </c>
    </row>
    <row r="188" spans="1:7" x14ac:dyDescent="0.2">
      <c r="A188" s="248">
        <v>48760</v>
      </c>
      <c r="B188" s="249" t="s">
        <v>1783</v>
      </c>
      <c r="C188" s="250">
        <v>203306</v>
      </c>
      <c r="D188" s="250">
        <v>177</v>
      </c>
      <c r="E188" s="156">
        <v>1573500000</v>
      </c>
      <c r="F188" s="157">
        <v>0</v>
      </c>
      <c r="G188" s="158">
        <v>4464200</v>
      </c>
    </row>
    <row r="189" spans="1:7" x14ac:dyDescent="0.2">
      <c r="A189" s="248">
        <v>48791</v>
      </c>
      <c r="B189" s="249" t="s">
        <v>1784</v>
      </c>
      <c r="C189" s="250">
        <v>203307</v>
      </c>
      <c r="D189" s="250">
        <v>178</v>
      </c>
      <c r="E189" s="156">
        <v>1573500000</v>
      </c>
      <c r="F189" s="157">
        <v>0</v>
      </c>
      <c r="G189" s="158">
        <v>424100</v>
      </c>
    </row>
    <row r="190" spans="1:7" x14ac:dyDescent="0.2">
      <c r="A190" s="248">
        <v>48822</v>
      </c>
      <c r="B190" s="249" t="s">
        <v>1785</v>
      </c>
      <c r="C190" s="250">
        <v>203308</v>
      </c>
      <c r="D190" s="250">
        <v>179</v>
      </c>
      <c r="E190" s="156">
        <v>1573500000</v>
      </c>
      <c r="F190" s="157">
        <v>0</v>
      </c>
      <c r="G190" s="158">
        <v>1435200</v>
      </c>
    </row>
    <row r="191" spans="1:7" x14ac:dyDescent="0.2">
      <c r="A191" s="248">
        <v>48852</v>
      </c>
      <c r="B191" s="249" t="s">
        <v>1786</v>
      </c>
      <c r="C191" s="250">
        <v>203309</v>
      </c>
      <c r="D191" s="250">
        <v>180</v>
      </c>
      <c r="E191" s="156">
        <v>1573500000</v>
      </c>
      <c r="F191" s="157">
        <v>0</v>
      </c>
      <c r="G191" s="158">
        <v>0</v>
      </c>
    </row>
    <row r="192" spans="1:7" x14ac:dyDescent="0.2">
      <c r="A192" s="248">
        <v>48883</v>
      </c>
      <c r="B192" s="249" t="s">
        <v>1787</v>
      </c>
      <c r="C192" s="250">
        <v>203310</v>
      </c>
      <c r="D192" s="250">
        <v>181</v>
      </c>
      <c r="E192" s="156">
        <v>1573500000</v>
      </c>
      <c r="F192" s="157">
        <v>30000000</v>
      </c>
      <c r="G192" s="158">
        <v>3060750</v>
      </c>
    </row>
    <row r="193" spans="1:7" x14ac:dyDescent="0.2">
      <c r="A193" s="248">
        <v>48913</v>
      </c>
      <c r="B193" s="249" t="s">
        <v>1788</v>
      </c>
      <c r="C193" s="250">
        <v>203311</v>
      </c>
      <c r="D193" s="250">
        <v>182</v>
      </c>
      <c r="E193" s="156">
        <v>1543500000</v>
      </c>
      <c r="F193" s="157">
        <v>30500000</v>
      </c>
      <c r="G193" s="158">
        <v>2015150</v>
      </c>
    </row>
    <row r="194" spans="1:7" x14ac:dyDescent="0.2">
      <c r="A194" s="248">
        <v>48944</v>
      </c>
      <c r="B194" s="249" t="s">
        <v>1789</v>
      </c>
      <c r="C194" s="250">
        <v>203312</v>
      </c>
      <c r="D194" s="250">
        <v>183</v>
      </c>
      <c r="E194" s="156">
        <v>1513000000</v>
      </c>
      <c r="F194" s="157">
        <v>0</v>
      </c>
      <c r="G194" s="158">
        <v>2184000</v>
      </c>
    </row>
    <row r="195" spans="1:7" x14ac:dyDescent="0.2">
      <c r="A195" s="248">
        <v>48975</v>
      </c>
      <c r="B195" s="249" t="s">
        <v>1790</v>
      </c>
      <c r="C195" s="250">
        <v>203401</v>
      </c>
      <c r="D195" s="250">
        <v>184</v>
      </c>
      <c r="E195" s="156">
        <v>1513000000</v>
      </c>
      <c r="F195" s="157">
        <v>50000000</v>
      </c>
      <c r="G195" s="158">
        <v>2339960</v>
      </c>
    </row>
    <row r="196" spans="1:7" x14ac:dyDescent="0.2">
      <c r="A196" s="248">
        <v>49003</v>
      </c>
      <c r="B196" s="249" t="s">
        <v>1791</v>
      </c>
      <c r="C196" s="250">
        <v>203402</v>
      </c>
      <c r="D196" s="250">
        <v>185</v>
      </c>
      <c r="E196" s="156">
        <v>1463000000</v>
      </c>
      <c r="F196" s="157">
        <v>0</v>
      </c>
      <c r="G196" s="158">
        <v>1646600</v>
      </c>
    </row>
    <row r="197" spans="1:7" x14ac:dyDescent="0.2">
      <c r="A197" s="248">
        <v>49034</v>
      </c>
      <c r="B197" s="249" t="s">
        <v>1792</v>
      </c>
      <c r="C197" s="250">
        <v>203403</v>
      </c>
      <c r="D197" s="250">
        <v>186</v>
      </c>
      <c r="E197" s="156">
        <v>1463000000</v>
      </c>
      <c r="F197" s="157">
        <v>0</v>
      </c>
      <c r="G197" s="158">
        <v>5143500</v>
      </c>
    </row>
    <row r="198" spans="1:7" x14ac:dyDescent="0.2">
      <c r="A198" s="248">
        <v>49064</v>
      </c>
      <c r="B198" s="249" t="s">
        <v>1793</v>
      </c>
      <c r="C198" s="250">
        <v>203404</v>
      </c>
      <c r="D198" s="250">
        <v>187</v>
      </c>
      <c r="E198" s="156">
        <v>1463000000</v>
      </c>
      <c r="F198" s="157">
        <v>0</v>
      </c>
      <c r="G198" s="158">
        <v>2348250</v>
      </c>
    </row>
    <row r="199" spans="1:7" x14ac:dyDescent="0.2">
      <c r="A199" s="248">
        <v>49095</v>
      </c>
      <c r="B199" s="249" t="s">
        <v>1794</v>
      </c>
      <c r="C199" s="250">
        <v>203405</v>
      </c>
      <c r="D199" s="250">
        <v>188</v>
      </c>
      <c r="E199" s="156">
        <v>1463000000</v>
      </c>
      <c r="F199" s="157">
        <v>62000000</v>
      </c>
      <c r="G199" s="158">
        <v>3084800</v>
      </c>
    </row>
    <row r="200" spans="1:7" x14ac:dyDescent="0.2">
      <c r="A200" s="248">
        <v>49125</v>
      </c>
      <c r="B200" s="249" t="s">
        <v>1795</v>
      </c>
      <c r="C200" s="250">
        <v>203406</v>
      </c>
      <c r="D200" s="250">
        <v>189</v>
      </c>
      <c r="E200" s="156">
        <v>1401000000</v>
      </c>
      <c r="F200" s="157">
        <v>0</v>
      </c>
      <c r="G200" s="158">
        <v>4464200</v>
      </c>
    </row>
    <row r="201" spans="1:7" x14ac:dyDescent="0.2">
      <c r="A201" s="248">
        <v>49156</v>
      </c>
      <c r="B201" s="249" t="s">
        <v>1796</v>
      </c>
      <c r="C201" s="250">
        <v>203407</v>
      </c>
      <c r="D201" s="250">
        <v>190</v>
      </c>
      <c r="E201" s="156">
        <v>1401000000</v>
      </c>
      <c r="F201" s="157">
        <v>10000000</v>
      </c>
      <c r="G201" s="158">
        <v>424100</v>
      </c>
    </row>
    <row r="202" spans="1:7" x14ac:dyDescent="0.2">
      <c r="A202" s="248">
        <v>49187</v>
      </c>
      <c r="B202" s="249" t="s">
        <v>1797</v>
      </c>
      <c r="C202" s="250">
        <v>203408</v>
      </c>
      <c r="D202" s="250">
        <v>191</v>
      </c>
      <c r="E202" s="156">
        <v>1391000000</v>
      </c>
      <c r="F202" s="157">
        <v>0</v>
      </c>
      <c r="G202" s="158">
        <v>1435200</v>
      </c>
    </row>
    <row r="203" spans="1:7" x14ac:dyDescent="0.2">
      <c r="A203" s="248">
        <v>49217</v>
      </c>
      <c r="B203" s="249" t="s">
        <v>1798</v>
      </c>
      <c r="C203" s="250">
        <v>203409</v>
      </c>
      <c r="D203" s="250">
        <v>192</v>
      </c>
      <c r="E203" s="156">
        <v>1391000000</v>
      </c>
      <c r="F203" s="157">
        <v>0</v>
      </c>
      <c r="G203" s="158">
        <v>0</v>
      </c>
    </row>
    <row r="204" spans="1:7" x14ac:dyDescent="0.2">
      <c r="A204" s="248">
        <v>49248</v>
      </c>
      <c r="B204" s="249" t="s">
        <v>1799</v>
      </c>
      <c r="C204" s="250">
        <v>203410</v>
      </c>
      <c r="D204" s="250">
        <v>193</v>
      </c>
      <c r="E204" s="156">
        <v>1391000000</v>
      </c>
      <c r="F204" s="157">
        <v>0</v>
      </c>
      <c r="G204" s="158">
        <v>2126250</v>
      </c>
    </row>
    <row r="205" spans="1:7" x14ac:dyDescent="0.2">
      <c r="A205" s="248">
        <v>49278</v>
      </c>
      <c r="B205" s="249" t="s">
        <v>1800</v>
      </c>
      <c r="C205" s="250">
        <v>203411</v>
      </c>
      <c r="D205" s="250">
        <v>194</v>
      </c>
      <c r="E205" s="156">
        <v>1391000000</v>
      </c>
      <c r="F205" s="157">
        <v>0</v>
      </c>
      <c r="G205" s="158">
        <v>1088000</v>
      </c>
    </row>
    <row r="206" spans="1:7" x14ac:dyDescent="0.2">
      <c r="A206" s="248">
        <v>49309</v>
      </c>
      <c r="B206" s="249" t="s">
        <v>1801</v>
      </c>
      <c r="C206" s="250">
        <v>203412</v>
      </c>
      <c r="D206" s="250">
        <v>195</v>
      </c>
      <c r="E206" s="156">
        <v>1391000000</v>
      </c>
      <c r="F206" s="157">
        <v>10000000</v>
      </c>
      <c r="G206" s="158">
        <v>2184000</v>
      </c>
    </row>
    <row r="207" spans="1:7" x14ac:dyDescent="0.2">
      <c r="A207" s="248">
        <v>49340</v>
      </c>
      <c r="B207" s="249" t="s">
        <v>1802</v>
      </c>
      <c r="C207" s="250">
        <v>203501</v>
      </c>
      <c r="D207" s="250">
        <v>196</v>
      </c>
      <c r="E207" s="156">
        <v>1381000000</v>
      </c>
      <c r="F207" s="157">
        <v>0</v>
      </c>
      <c r="G207" s="158">
        <v>816210</v>
      </c>
    </row>
    <row r="208" spans="1:7" x14ac:dyDescent="0.2">
      <c r="A208" s="248">
        <v>49368</v>
      </c>
      <c r="B208" s="249" t="s">
        <v>1803</v>
      </c>
      <c r="C208" s="250">
        <v>203502</v>
      </c>
      <c r="D208" s="250">
        <v>197</v>
      </c>
      <c r="E208" s="156">
        <v>1381000000</v>
      </c>
      <c r="F208" s="157">
        <v>5000000</v>
      </c>
      <c r="G208" s="158">
        <v>1646600</v>
      </c>
    </row>
    <row r="209" spans="1:7" x14ac:dyDescent="0.2">
      <c r="A209" s="248">
        <v>49399</v>
      </c>
      <c r="B209" s="249" t="s">
        <v>1804</v>
      </c>
      <c r="C209" s="250">
        <v>203503</v>
      </c>
      <c r="D209" s="250">
        <v>198</v>
      </c>
      <c r="E209" s="156">
        <v>1376000000</v>
      </c>
      <c r="F209" s="157">
        <v>0</v>
      </c>
      <c r="G209" s="158">
        <v>5143500</v>
      </c>
    </row>
    <row r="210" spans="1:7" x14ac:dyDescent="0.2">
      <c r="A210" s="248">
        <v>49429</v>
      </c>
      <c r="B210" s="249" t="s">
        <v>1805</v>
      </c>
      <c r="C210" s="250">
        <v>203504</v>
      </c>
      <c r="D210" s="250">
        <v>199</v>
      </c>
      <c r="E210" s="156">
        <v>1376000000</v>
      </c>
      <c r="F210" s="157">
        <v>0</v>
      </c>
      <c r="G210" s="158">
        <v>2348250</v>
      </c>
    </row>
    <row r="211" spans="1:7" x14ac:dyDescent="0.2">
      <c r="A211" s="248">
        <v>49460</v>
      </c>
      <c r="B211" s="249" t="s">
        <v>1806</v>
      </c>
      <c r="C211" s="250">
        <v>203505</v>
      </c>
      <c r="D211" s="250">
        <v>200</v>
      </c>
      <c r="E211" s="156">
        <v>1376000000</v>
      </c>
      <c r="F211" s="157">
        <v>0</v>
      </c>
      <c r="G211" s="158">
        <v>1510000</v>
      </c>
    </row>
    <row r="212" spans="1:7" x14ac:dyDescent="0.2">
      <c r="A212" s="248">
        <v>49490</v>
      </c>
      <c r="B212" s="249" t="s">
        <v>1807</v>
      </c>
      <c r="C212" s="250">
        <v>203506</v>
      </c>
      <c r="D212" s="250">
        <v>201</v>
      </c>
      <c r="E212" s="156">
        <v>1376000000</v>
      </c>
      <c r="F212" s="157">
        <v>0</v>
      </c>
      <c r="G212" s="158">
        <v>4464200</v>
      </c>
    </row>
    <row r="213" spans="1:7" x14ac:dyDescent="0.2">
      <c r="A213" s="248">
        <v>49521</v>
      </c>
      <c r="B213" s="249" t="s">
        <v>1808</v>
      </c>
      <c r="C213" s="250">
        <v>203507</v>
      </c>
      <c r="D213" s="250">
        <v>202</v>
      </c>
      <c r="E213" s="156">
        <v>1376000000</v>
      </c>
      <c r="F213" s="157">
        <v>0</v>
      </c>
      <c r="G213" s="158">
        <v>295500</v>
      </c>
    </row>
    <row r="214" spans="1:7" x14ac:dyDescent="0.2">
      <c r="A214" s="248">
        <v>49552</v>
      </c>
      <c r="B214" s="249" t="s">
        <v>1809</v>
      </c>
      <c r="C214" s="250">
        <v>203508</v>
      </c>
      <c r="D214" s="250">
        <v>203</v>
      </c>
      <c r="E214" s="156">
        <v>1376000000</v>
      </c>
      <c r="F214" s="157">
        <v>0</v>
      </c>
      <c r="G214" s="158">
        <v>1435200</v>
      </c>
    </row>
    <row r="215" spans="1:7" x14ac:dyDescent="0.2">
      <c r="A215" s="248">
        <v>49582</v>
      </c>
      <c r="B215" s="249" t="s">
        <v>1810</v>
      </c>
      <c r="C215" s="250">
        <v>203509</v>
      </c>
      <c r="D215" s="250">
        <v>204</v>
      </c>
      <c r="E215" s="156">
        <v>1376000000</v>
      </c>
      <c r="F215" s="157">
        <v>0</v>
      </c>
      <c r="G215" s="158">
        <v>0</v>
      </c>
    </row>
    <row r="216" spans="1:7" x14ac:dyDescent="0.2">
      <c r="A216" s="248">
        <v>49613</v>
      </c>
      <c r="B216" s="249" t="s">
        <v>1811</v>
      </c>
      <c r="C216" s="250">
        <v>203510</v>
      </c>
      <c r="D216" s="250">
        <v>205</v>
      </c>
      <c r="E216" s="156">
        <v>1376000000</v>
      </c>
      <c r="F216" s="157">
        <v>0</v>
      </c>
      <c r="G216" s="158">
        <v>2126250</v>
      </c>
    </row>
    <row r="217" spans="1:7" x14ac:dyDescent="0.2">
      <c r="A217" s="248">
        <v>49643</v>
      </c>
      <c r="B217" s="249" t="s">
        <v>1812</v>
      </c>
      <c r="C217" s="250">
        <v>203511</v>
      </c>
      <c r="D217" s="250">
        <v>206</v>
      </c>
      <c r="E217" s="156">
        <v>1376000000</v>
      </c>
      <c r="F217" s="157">
        <v>0</v>
      </c>
      <c r="G217" s="158">
        <v>1088000</v>
      </c>
    </row>
    <row r="218" spans="1:7" x14ac:dyDescent="0.2">
      <c r="A218" s="248">
        <v>49674</v>
      </c>
      <c r="B218" s="249" t="s">
        <v>1813</v>
      </c>
      <c r="C218" s="250">
        <v>203512</v>
      </c>
      <c r="D218" s="250">
        <v>207</v>
      </c>
      <c r="E218" s="156">
        <v>1376000000</v>
      </c>
      <c r="F218" s="157">
        <v>20000000</v>
      </c>
      <c r="G218" s="158">
        <v>1884000</v>
      </c>
    </row>
    <row r="219" spans="1:7" x14ac:dyDescent="0.2">
      <c r="A219" s="248">
        <v>49705</v>
      </c>
      <c r="B219" s="249" t="s">
        <v>1814</v>
      </c>
      <c r="C219" s="250">
        <v>203601</v>
      </c>
      <c r="D219" s="250">
        <v>208</v>
      </c>
      <c r="E219" s="156">
        <v>1356000000</v>
      </c>
      <c r="F219" s="157">
        <v>0</v>
      </c>
      <c r="G219" s="158">
        <v>816210</v>
      </c>
    </row>
    <row r="220" spans="1:7" x14ac:dyDescent="0.2">
      <c r="A220" s="248">
        <v>49734</v>
      </c>
      <c r="B220" s="249" t="s">
        <v>1815</v>
      </c>
      <c r="C220" s="250">
        <v>203602</v>
      </c>
      <c r="D220" s="250">
        <v>209</v>
      </c>
      <c r="E220" s="156">
        <v>1356000000</v>
      </c>
      <c r="F220" s="157">
        <v>0</v>
      </c>
      <c r="G220" s="158">
        <v>1586100</v>
      </c>
    </row>
    <row r="221" spans="1:7" x14ac:dyDescent="0.2">
      <c r="A221" s="248">
        <v>49765</v>
      </c>
      <c r="B221" s="249" t="s">
        <v>1816</v>
      </c>
      <c r="C221" s="250">
        <v>203603</v>
      </c>
      <c r="D221" s="250">
        <v>210</v>
      </c>
      <c r="E221" s="156">
        <v>1356000000</v>
      </c>
      <c r="F221" s="157">
        <v>0</v>
      </c>
      <c r="G221" s="158">
        <v>5143500</v>
      </c>
    </row>
    <row r="222" spans="1:7" x14ac:dyDescent="0.2">
      <c r="A222" s="248">
        <v>49795</v>
      </c>
      <c r="B222" s="249" t="s">
        <v>1817</v>
      </c>
      <c r="C222" s="250">
        <v>203604</v>
      </c>
      <c r="D222" s="250">
        <v>211</v>
      </c>
      <c r="E222" s="156">
        <v>1356000000</v>
      </c>
      <c r="F222" s="157">
        <v>0</v>
      </c>
      <c r="G222" s="158">
        <v>2348250</v>
      </c>
    </row>
    <row r="223" spans="1:7" x14ac:dyDescent="0.2">
      <c r="A223" s="248">
        <v>49826</v>
      </c>
      <c r="B223" s="249" t="s">
        <v>1818</v>
      </c>
      <c r="C223" s="250">
        <v>203605</v>
      </c>
      <c r="D223" s="250">
        <v>212</v>
      </c>
      <c r="E223" s="156">
        <v>1356000000</v>
      </c>
      <c r="F223" s="157">
        <v>0</v>
      </c>
      <c r="G223" s="158">
        <v>1510000</v>
      </c>
    </row>
    <row r="224" spans="1:7" x14ac:dyDescent="0.2">
      <c r="A224" s="248">
        <v>49856</v>
      </c>
      <c r="B224" s="249" t="s">
        <v>1819</v>
      </c>
      <c r="C224" s="250">
        <v>203606</v>
      </c>
      <c r="D224" s="250">
        <v>213</v>
      </c>
      <c r="E224" s="156">
        <v>1356000000</v>
      </c>
      <c r="F224" s="157">
        <v>60000000</v>
      </c>
      <c r="G224" s="158">
        <v>4464200</v>
      </c>
    </row>
    <row r="225" spans="1:7" x14ac:dyDescent="0.2">
      <c r="A225" s="248">
        <v>49887</v>
      </c>
      <c r="B225" s="249" t="s">
        <v>1820</v>
      </c>
      <c r="C225" s="250">
        <v>203607</v>
      </c>
      <c r="D225" s="250">
        <v>214</v>
      </c>
      <c r="E225" s="156">
        <v>1296000000</v>
      </c>
      <c r="F225" s="157">
        <v>0</v>
      </c>
      <c r="G225" s="158">
        <v>295500</v>
      </c>
    </row>
    <row r="226" spans="1:7" x14ac:dyDescent="0.2">
      <c r="A226" s="248">
        <v>49918</v>
      </c>
      <c r="B226" s="249" t="s">
        <v>1821</v>
      </c>
      <c r="C226" s="250">
        <v>203608</v>
      </c>
      <c r="D226" s="250">
        <v>215</v>
      </c>
      <c r="E226" s="156">
        <v>1296000000</v>
      </c>
      <c r="F226" s="157">
        <v>0</v>
      </c>
      <c r="G226" s="158">
        <v>1435200</v>
      </c>
    </row>
    <row r="227" spans="1:7" x14ac:dyDescent="0.2">
      <c r="A227" s="248">
        <v>49948</v>
      </c>
      <c r="B227" s="249" t="s">
        <v>1822</v>
      </c>
      <c r="C227" s="250">
        <v>203609</v>
      </c>
      <c r="D227" s="250">
        <v>216</v>
      </c>
      <c r="E227" s="156">
        <v>1296000000</v>
      </c>
      <c r="F227" s="157">
        <v>0</v>
      </c>
      <c r="G227" s="158">
        <v>0</v>
      </c>
    </row>
    <row r="228" spans="1:7" x14ac:dyDescent="0.2">
      <c r="A228" s="248">
        <v>49979</v>
      </c>
      <c r="B228" s="249" t="s">
        <v>1823</v>
      </c>
      <c r="C228" s="250">
        <v>203610</v>
      </c>
      <c r="D228" s="250">
        <v>217</v>
      </c>
      <c r="E228" s="156">
        <v>1296000000</v>
      </c>
      <c r="F228" s="157">
        <v>0</v>
      </c>
      <c r="G228" s="158">
        <v>2126250</v>
      </c>
    </row>
    <row r="229" spans="1:7" x14ac:dyDescent="0.2">
      <c r="A229" s="248">
        <v>50009</v>
      </c>
      <c r="B229" s="249" t="s">
        <v>1824</v>
      </c>
      <c r="C229" s="250">
        <v>203611</v>
      </c>
      <c r="D229" s="250">
        <v>218</v>
      </c>
      <c r="E229" s="156">
        <v>1296000000</v>
      </c>
      <c r="F229" s="157">
        <v>0</v>
      </c>
      <c r="G229" s="158">
        <v>1088000</v>
      </c>
    </row>
    <row r="230" spans="1:7" x14ac:dyDescent="0.2">
      <c r="A230" s="248">
        <v>50040</v>
      </c>
      <c r="B230" s="249" t="s">
        <v>1825</v>
      </c>
      <c r="C230" s="250">
        <v>203612</v>
      </c>
      <c r="D230" s="250">
        <v>219</v>
      </c>
      <c r="E230" s="156">
        <v>1296000000</v>
      </c>
      <c r="F230" s="157">
        <v>0</v>
      </c>
      <c r="G230" s="158">
        <v>1280000</v>
      </c>
    </row>
    <row r="231" spans="1:7" x14ac:dyDescent="0.2">
      <c r="A231" s="248">
        <v>50071</v>
      </c>
      <c r="B231" s="249" t="s">
        <v>1826</v>
      </c>
      <c r="C231" s="250">
        <v>203701</v>
      </c>
      <c r="D231" s="250">
        <v>220</v>
      </c>
      <c r="E231" s="156">
        <v>1296000000</v>
      </c>
      <c r="F231" s="157">
        <v>0</v>
      </c>
      <c r="G231" s="158">
        <v>816210</v>
      </c>
    </row>
    <row r="232" spans="1:7" x14ac:dyDescent="0.2">
      <c r="A232" s="248">
        <v>50099</v>
      </c>
      <c r="B232" s="249" t="s">
        <v>1827</v>
      </c>
      <c r="C232" s="250">
        <v>203702</v>
      </c>
      <c r="D232" s="250">
        <v>221</v>
      </c>
      <c r="E232" s="156">
        <v>1296000000</v>
      </c>
      <c r="F232" s="157">
        <v>0</v>
      </c>
      <c r="G232" s="158">
        <v>1586100</v>
      </c>
    </row>
    <row r="233" spans="1:7" x14ac:dyDescent="0.2">
      <c r="A233" s="248">
        <v>50130</v>
      </c>
      <c r="B233" s="249" t="s">
        <v>1828</v>
      </c>
      <c r="C233" s="250">
        <v>203703</v>
      </c>
      <c r="D233" s="250">
        <v>222</v>
      </c>
      <c r="E233" s="156">
        <v>1296000000</v>
      </c>
      <c r="F233" s="157">
        <v>0</v>
      </c>
      <c r="G233" s="158">
        <v>5143500</v>
      </c>
    </row>
    <row r="234" spans="1:7" x14ac:dyDescent="0.2">
      <c r="A234" s="248">
        <v>50160</v>
      </c>
      <c r="B234" s="249" t="s">
        <v>1829</v>
      </c>
      <c r="C234" s="250">
        <v>203704</v>
      </c>
      <c r="D234" s="250">
        <v>223</v>
      </c>
      <c r="E234" s="156">
        <v>1296000000</v>
      </c>
      <c r="F234" s="157">
        <v>0</v>
      </c>
      <c r="G234" s="158">
        <v>2348250</v>
      </c>
    </row>
    <row r="235" spans="1:7" x14ac:dyDescent="0.2">
      <c r="A235" s="248">
        <v>50191</v>
      </c>
      <c r="B235" s="249" t="s">
        <v>1830</v>
      </c>
      <c r="C235" s="250">
        <v>203705</v>
      </c>
      <c r="D235" s="250">
        <v>224</v>
      </c>
      <c r="E235" s="156">
        <v>1296000000</v>
      </c>
      <c r="F235" s="157">
        <v>0</v>
      </c>
      <c r="G235" s="158">
        <v>1510000</v>
      </c>
    </row>
    <row r="236" spans="1:7" x14ac:dyDescent="0.2">
      <c r="A236" s="248">
        <v>50221</v>
      </c>
      <c r="B236" s="249" t="s">
        <v>1831</v>
      </c>
      <c r="C236" s="250">
        <v>203706</v>
      </c>
      <c r="D236" s="250">
        <v>225</v>
      </c>
      <c r="E236" s="156">
        <v>1296000000</v>
      </c>
      <c r="F236" s="157">
        <v>40000000</v>
      </c>
      <c r="G236" s="158">
        <v>3594200</v>
      </c>
    </row>
    <row r="237" spans="1:7" x14ac:dyDescent="0.2">
      <c r="A237" s="248">
        <v>50252</v>
      </c>
      <c r="B237" s="249" t="s">
        <v>1832</v>
      </c>
      <c r="C237" s="250">
        <v>203707</v>
      </c>
      <c r="D237" s="250">
        <v>226</v>
      </c>
      <c r="E237" s="156">
        <v>1256000000</v>
      </c>
      <c r="F237" s="157">
        <v>25000000</v>
      </c>
      <c r="G237" s="158">
        <v>295500</v>
      </c>
    </row>
    <row r="238" spans="1:7" x14ac:dyDescent="0.2">
      <c r="A238" s="248">
        <v>50283</v>
      </c>
      <c r="B238" s="249" t="s">
        <v>1833</v>
      </c>
      <c r="C238" s="250">
        <v>203708</v>
      </c>
      <c r="D238" s="250">
        <v>227</v>
      </c>
      <c r="E238" s="156">
        <v>1231000000</v>
      </c>
      <c r="F238" s="157">
        <v>0</v>
      </c>
      <c r="G238" s="158">
        <v>1435200</v>
      </c>
    </row>
    <row r="239" spans="1:7" x14ac:dyDescent="0.2">
      <c r="A239" s="248">
        <v>50313</v>
      </c>
      <c r="B239" s="249" t="s">
        <v>1834</v>
      </c>
      <c r="C239" s="250">
        <v>203709</v>
      </c>
      <c r="D239" s="250">
        <v>228</v>
      </c>
      <c r="E239" s="156">
        <v>1231000000</v>
      </c>
      <c r="F239" s="157">
        <v>0</v>
      </c>
      <c r="G239" s="158">
        <v>0</v>
      </c>
    </row>
    <row r="240" spans="1:7" x14ac:dyDescent="0.2">
      <c r="A240" s="248">
        <v>50344</v>
      </c>
      <c r="B240" s="249" t="s">
        <v>1835</v>
      </c>
      <c r="C240" s="250">
        <v>203710</v>
      </c>
      <c r="D240" s="250">
        <v>229</v>
      </c>
      <c r="E240" s="156">
        <v>1231000000</v>
      </c>
      <c r="F240" s="157">
        <v>0</v>
      </c>
      <c r="G240" s="158">
        <v>2126250</v>
      </c>
    </row>
    <row r="241" spans="1:7" x14ac:dyDescent="0.2">
      <c r="A241" s="248">
        <v>50374</v>
      </c>
      <c r="B241" s="249" t="s">
        <v>1836</v>
      </c>
      <c r="C241" s="250">
        <v>203711</v>
      </c>
      <c r="D241" s="250">
        <v>230</v>
      </c>
      <c r="E241" s="156">
        <v>1231000000</v>
      </c>
      <c r="F241" s="157">
        <v>0</v>
      </c>
      <c r="G241" s="158">
        <v>1088000</v>
      </c>
    </row>
    <row r="242" spans="1:7" x14ac:dyDescent="0.2">
      <c r="A242" s="248">
        <v>50405</v>
      </c>
      <c r="B242" s="249" t="s">
        <v>1837</v>
      </c>
      <c r="C242" s="250">
        <v>203712</v>
      </c>
      <c r="D242" s="250">
        <v>231</v>
      </c>
      <c r="E242" s="156">
        <v>1231000000</v>
      </c>
      <c r="F242" s="157">
        <v>0</v>
      </c>
      <c r="G242" s="158">
        <v>1280000</v>
      </c>
    </row>
    <row r="243" spans="1:7" x14ac:dyDescent="0.2">
      <c r="A243" s="248">
        <v>50436</v>
      </c>
      <c r="B243" s="249" t="s">
        <v>1838</v>
      </c>
      <c r="C243" s="250">
        <v>203801</v>
      </c>
      <c r="D243" s="250">
        <v>232</v>
      </c>
      <c r="E243" s="156">
        <v>1231000000</v>
      </c>
      <c r="F243" s="157">
        <v>0</v>
      </c>
      <c r="G243" s="158">
        <v>816210</v>
      </c>
    </row>
    <row r="244" spans="1:7" x14ac:dyDescent="0.2">
      <c r="A244" s="248">
        <v>50464</v>
      </c>
      <c r="B244" s="249" t="s">
        <v>1839</v>
      </c>
      <c r="C244" s="250">
        <v>203802</v>
      </c>
      <c r="D244" s="250">
        <v>233</v>
      </c>
      <c r="E244" s="156">
        <v>1231000000</v>
      </c>
      <c r="F244" s="157">
        <v>0</v>
      </c>
      <c r="G244" s="158">
        <v>1586100</v>
      </c>
    </row>
    <row r="245" spans="1:7" x14ac:dyDescent="0.2">
      <c r="A245" s="248">
        <v>50495</v>
      </c>
      <c r="B245" s="249" t="s">
        <v>1840</v>
      </c>
      <c r="C245" s="250">
        <v>203803</v>
      </c>
      <c r="D245" s="250">
        <v>234</v>
      </c>
      <c r="E245" s="156">
        <v>1231000000</v>
      </c>
      <c r="F245" s="157">
        <v>0</v>
      </c>
      <c r="G245" s="158">
        <v>5143500</v>
      </c>
    </row>
    <row r="246" spans="1:7" x14ac:dyDescent="0.2">
      <c r="A246" s="248">
        <v>50525</v>
      </c>
      <c r="B246" s="249" t="s">
        <v>1841</v>
      </c>
      <c r="C246" s="250">
        <v>203804</v>
      </c>
      <c r="D246" s="250">
        <v>235</v>
      </c>
      <c r="E246" s="156">
        <v>1231000000</v>
      </c>
      <c r="F246" s="157">
        <v>50000000</v>
      </c>
      <c r="G246" s="158">
        <v>2348250</v>
      </c>
    </row>
    <row r="247" spans="1:7" x14ac:dyDescent="0.2">
      <c r="A247" s="248">
        <v>50556</v>
      </c>
      <c r="B247" s="249" t="s">
        <v>1842</v>
      </c>
      <c r="C247" s="250">
        <v>203805</v>
      </c>
      <c r="D247" s="250">
        <v>236</v>
      </c>
      <c r="E247" s="156">
        <v>1181000000</v>
      </c>
      <c r="F247" s="157">
        <v>50000000</v>
      </c>
      <c r="G247" s="158">
        <v>1510000</v>
      </c>
    </row>
    <row r="248" spans="1:7" x14ac:dyDescent="0.2">
      <c r="A248" s="248">
        <v>50586</v>
      </c>
      <c r="B248" s="249" t="s">
        <v>1843</v>
      </c>
      <c r="C248" s="250">
        <v>203806</v>
      </c>
      <c r="D248" s="250">
        <v>237</v>
      </c>
      <c r="E248" s="156">
        <v>1131000000</v>
      </c>
      <c r="F248" s="157">
        <v>134000000</v>
      </c>
      <c r="G248" s="158">
        <v>3083400</v>
      </c>
    </row>
    <row r="249" spans="1:7" x14ac:dyDescent="0.2">
      <c r="A249" s="248">
        <v>50617</v>
      </c>
      <c r="B249" s="249" t="s">
        <v>1844</v>
      </c>
      <c r="C249" s="250">
        <v>203807</v>
      </c>
      <c r="D249" s="250">
        <v>238</v>
      </c>
      <c r="E249" s="156">
        <v>997000000</v>
      </c>
      <c r="F249" s="157">
        <v>5000000</v>
      </c>
      <c r="G249" s="158">
        <v>80500</v>
      </c>
    </row>
    <row r="250" spans="1:7" x14ac:dyDescent="0.2">
      <c r="A250" s="248">
        <v>50648</v>
      </c>
      <c r="B250" s="249" t="s">
        <v>1845</v>
      </c>
      <c r="C250" s="250">
        <v>203808</v>
      </c>
      <c r="D250" s="250">
        <v>239</v>
      </c>
      <c r="E250" s="156">
        <v>992000000</v>
      </c>
      <c r="F250" s="157">
        <v>0</v>
      </c>
      <c r="G250" s="158">
        <v>1435200</v>
      </c>
    </row>
    <row r="251" spans="1:7" x14ac:dyDescent="0.2">
      <c r="A251" s="248">
        <v>50678</v>
      </c>
      <c r="B251" s="249" t="s">
        <v>1846</v>
      </c>
      <c r="C251" s="250">
        <v>203809</v>
      </c>
      <c r="D251" s="250">
        <v>240</v>
      </c>
      <c r="E251" s="156">
        <v>992000000</v>
      </c>
      <c r="F251" s="157">
        <v>0</v>
      </c>
      <c r="G251" s="158">
        <v>0</v>
      </c>
    </row>
    <row r="252" spans="1:7" x14ac:dyDescent="0.2">
      <c r="A252" s="248">
        <v>50709</v>
      </c>
      <c r="B252" s="249" t="s">
        <v>1847</v>
      </c>
      <c r="C252" s="250">
        <v>203810</v>
      </c>
      <c r="D252" s="250">
        <v>241</v>
      </c>
      <c r="E252" s="156">
        <v>992000000</v>
      </c>
      <c r="F252" s="157">
        <v>125000000</v>
      </c>
      <c r="G252" s="158">
        <v>2126250</v>
      </c>
    </row>
    <row r="253" spans="1:7" x14ac:dyDescent="0.2">
      <c r="A253" s="248">
        <v>50739</v>
      </c>
      <c r="B253" s="249" t="s">
        <v>1848</v>
      </c>
      <c r="C253" s="250">
        <v>203811</v>
      </c>
      <c r="D253" s="250">
        <v>242</v>
      </c>
      <c r="E253" s="156">
        <v>867000000</v>
      </c>
      <c r="F253" s="157">
        <v>0</v>
      </c>
      <c r="G253" s="158">
        <v>1088000</v>
      </c>
    </row>
    <row r="254" spans="1:7" x14ac:dyDescent="0.2">
      <c r="A254" s="248">
        <v>50770</v>
      </c>
      <c r="B254" s="249" t="s">
        <v>1849</v>
      </c>
      <c r="C254" s="250">
        <v>203812</v>
      </c>
      <c r="D254" s="250">
        <v>243</v>
      </c>
      <c r="E254" s="156">
        <v>867000000</v>
      </c>
      <c r="F254" s="157">
        <v>0</v>
      </c>
      <c r="G254" s="158">
        <v>1280000</v>
      </c>
    </row>
    <row r="255" spans="1:7" x14ac:dyDescent="0.2">
      <c r="A255" s="248">
        <v>50801</v>
      </c>
      <c r="B255" s="249" t="s">
        <v>1850</v>
      </c>
      <c r="C255" s="250">
        <v>203901</v>
      </c>
      <c r="D255" s="250">
        <v>244</v>
      </c>
      <c r="E255" s="156">
        <v>867000000</v>
      </c>
      <c r="F255" s="157">
        <v>30000000</v>
      </c>
      <c r="G255" s="158">
        <v>816210</v>
      </c>
    </row>
    <row r="256" spans="1:7" x14ac:dyDescent="0.2">
      <c r="A256" s="248">
        <v>50829</v>
      </c>
      <c r="B256" s="249" t="s">
        <v>1851</v>
      </c>
      <c r="C256" s="250">
        <v>203902</v>
      </c>
      <c r="D256" s="250">
        <v>245</v>
      </c>
      <c r="E256" s="156">
        <v>837000000</v>
      </c>
      <c r="F256" s="157">
        <v>0</v>
      </c>
      <c r="G256" s="158">
        <v>1586100</v>
      </c>
    </row>
    <row r="257" spans="1:7" x14ac:dyDescent="0.2">
      <c r="A257" s="248">
        <v>50860</v>
      </c>
      <c r="B257" s="249" t="s">
        <v>1852</v>
      </c>
      <c r="C257" s="250">
        <v>203903</v>
      </c>
      <c r="D257" s="250">
        <v>246</v>
      </c>
      <c r="E257" s="156">
        <v>837000000</v>
      </c>
      <c r="F257" s="157">
        <v>130000000</v>
      </c>
      <c r="G257" s="158">
        <v>5143500</v>
      </c>
    </row>
    <row r="258" spans="1:7" x14ac:dyDescent="0.2">
      <c r="A258" s="248">
        <v>50890</v>
      </c>
      <c r="B258" s="249" t="s">
        <v>1853</v>
      </c>
      <c r="C258" s="250">
        <v>203904</v>
      </c>
      <c r="D258" s="250">
        <v>247</v>
      </c>
      <c r="E258" s="156">
        <v>707000000</v>
      </c>
      <c r="F258" s="157">
        <v>75000000</v>
      </c>
      <c r="G258" s="158">
        <v>1568250</v>
      </c>
    </row>
    <row r="259" spans="1:7" x14ac:dyDescent="0.2">
      <c r="A259" s="248">
        <v>50921</v>
      </c>
      <c r="B259" s="249" t="s">
        <v>1854</v>
      </c>
      <c r="C259" s="250">
        <v>203905</v>
      </c>
      <c r="D259" s="250">
        <v>248</v>
      </c>
      <c r="E259" s="156">
        <v>632000000</v>
      </c>
      <c r="F259" s="157">
        <v>50000000</v>
      </c>
      <c r="G259" s="158">
        <v>750000</v>
      </c>
    </row>
    <row r="260" spans="1:7" x14ac:dyDescent="0.2">
      <c r="A260" s="248">
        <v>50951</v>
      </c>
      <c r="B260" s="249" t="s">
        <v>1855</v>
      </c>
      <c r="C260" s="250">
        <v>203906</v>
      </c>
      <c r="D260" s="250">
        <v>249</v>
      </c>
      <c r="E260" s="156">
        <v>582000000</v>
      </c>
      <c r="F260" s="157">
        <v>50000000</v>
      </c>
      <c r="G260" s="158">
        <v>1124500</v>
      </c>
    </row>
    <row r="261" spans="1:7" x14ac:dyDescent="0.2">
      <c r="A261" s="248">
        <v>50982</v>
      </c>
      <c r="B261" s="249" t="s">
        <v>1856</v>
      </c>
      <c r="C261" s="250">
        <v>203907</v>
      </c>
      <c r="D261" s="250">
        <v>250</v>
      </c>
      <c r="E261" s="156">
        <v>532000000</v>
      </c>
      <c r="F261" s="157">
        <v>0</v>
      </c>
      <c r="G261" s="158">
        <v>0</v>
      </c>
    </row>
    <row r="262" spans="1:7" x14ac:dyDescent="0.2">
      <c r="A262" s="248">
        <v>51013</v>
      </c>
      <c r="B262" s="249" t="s">
        <v>1857</v>
      </c>
      <c r="C262" s="250">
        <v>203908</v>
      </c>
      <c r="D262" s="250">
        <v>251</v>
      </c>
      <c r="E262" s="156">
        <v>532000000</v>
      </c>
      <c r="F262" s="157">
        <v>25000000</v>
      </c>
      <c r="G262" s="158">
        <v>1435200</v>
      </c>
    </row>
    <row r="263" spans="1:7" x14ac:dyDescent="0.2">
      <c r="A263" s="248">
        <v>51043</v>
      </c>
      <c r="B263" s="249" t="s">
        <v>1858</v>
      </c>
      <c r="C263" s="250">
        <v>203909</v>
      </c>
      <c r="D263" s="250">
        <v>252</v>
      </c>
      <c r="E263" s="156">
        <v>507000000</v>
      </c>
      <c r="F263" s="157">
        <v>0</v>
      </c>
      <c r="G263" s="158">
        <v>0</v>
      </c>
    </row>
    <row r="264" spans="1:7" x14ac:dyDescent="0.2">
      <c r="A264" s="248">
        <v>51074</v>
      </c>
      <c r="B264" s="249" t="s">
        <v>1859</v>
      </c>
      <c r="C264" s="250">
        <v>203910</v>
      </c>
      <c r="D264" s="250">
        <v>253</v>
      </c>
      <c r="E264" s="156">
        <v>507000000</v>
      </c>
      <c r="F264" s="157">
        <v>10000000</v>
      </c>
      <c r="G264" s="158">
        <v>199000</v>
      </c>
    </row>
    <row r="265" spans="1:7" x14ac:dyDescent="0.2">
      <c r="A265" s="248">
        <v>51104</v>
      </c>
      <c r="B265" s="249" t="s">
        <v>1860</v>
      </c>
      <c r="C265" s="250">
        <v>203911</v>
      </c>
      <c r="D265" s="250">
        <v>254</v>
      </c>
      <c r="E265" s="156">
        <v>497000000</v>
      </c>
      <c r="F265" s="157">
        <v>0</v>
      </c>
      <c r="G265" s="158">
        <v>1088000</v>
      </c>
    </row>
    <row r="266" spans="1:7" x14ac:dyDescent="0.2">
      <c r="A266" s="248">
        <v>51135</v>
      </c>
      <c r="B266" s="249" t="s">
        <v>1861</v>
      </c>
      <c r="C266" s="250">
        <v>203912</v>
      </c>
      <c r="D266" s="250">
        <v>255</v>
      </c>
      <c r="E266" s="156">
        <v>497000000</v>
      </c>
      <c r="F266" s="157">
        <v>50000000</v>
      </c>
      <c r="G266" s="158">
        <v>1280000</v>
      </c>
    </row>
    <row r="267" spans="1:7" x14ac:dyDescent="0.2">
      <c r="A267" s="248">
        <v>51166</v>
      </c>
      <c r="B267" s="249" t="s">
        <v>1862</v>
      </c>
      <c r="C267" s="250">
        <v>204001</v>
      </c>
      <c r="D267" s="250">
        <v>256</v>
      </c>
      <c r="E267" s="156">
        <v>447000000</v>
      </c>
      <c r="F267" s="157">
        <v>27000000</v>
      </c>
      <c r="G267" s="158">
        <v>378810</v>
      </c>
    </row>
    <row r="268" spans="1:7" x14ac:dyDescent="0.2">
      <c r="A268" s="248">
        <v>51195</v>
      </c>
      <c r="B268" s="249" t="s">
        <v>1863</v>
      </c>
      <c r="C268" s="250">
        <v>204002</v>
      </c>
      <c r="D268" s="250">
        <v>257</v>
      </c>
      <c r="E268" s="156">
        <v>420000000</v>
      </c>
      <c r="F268" s="157">
        <v>0</v>
      </c>
      <c r="G268" s="158">
        <v>1586100</v>
      </c>
    </row>
    <row r="269" spans="1:7" x14ac:dyDescent="0.2">
      <c r="A269" s="248">
        <v>51226</v>
      </c>
      <c r="B269" s="249" t="s">
        <v>1864</v>
      </c>
      <c r="C269" s="250">
        <v>204003</v>
      </c>
      <c r="D269" s="250">
        <v>258</v>
      </c>
      <c r="E269" s="156">
        <v>420000000</v>
      </c>
      <c r="F269" s="157">
        <v>115000000</v>
      </c>
      <c r="G269" s="158">
        <v>3246000</v>
      </c>
    </row>
    <row r="270" spans="1:7" x14ac:dyDescent="0.2">
      <c r="A270" s="248">
        <v>51256</v>
      </c>
      <c r="B270" s="249" t="s">
        <v>1865</v>
      </c>
      <c r="C270" s="250">
        <v>204004</v>
      </c>
      <c r="D270" s="250">
        <v>259</v>
      </c>
      <c r="E270" s="156">
        <v>305000000</v>
      </c>
      <c r="F270" s="157">
        <v>0</v>
      </c>
      <c r="G270" s="158">
        <v>378000</v>
      </c>
    </row>
    <row r="271" spans="1:7" x14ac:dyDescent="0.2">
      <c r="A271" s="248">
        <v>51287</v>
      </c>
      <c r="B271" s="249" t="s">
        <v>1866</v>
      </c>
      <c r="C271" s="250">
        <v>204005</v>
      </c>
      <c r="D271" s="250">
        <v>260</v>
      </c>
      <c r="E271" s="156">
        <v>305000000</v>
      </c>
      <c r="F271" s="157">
        <v>0</v>
      </c>
      <c r="G271" s="158">
        <v>0</v>
      </c>
    </row>
    <row r="272" spans="1:7" x14ac:dyDescent="0.2">
      <c r="A272" s="248">
        <v>51317</v>
      </c>
      <c r="B272" s="249" t="s">
        <v>1867</v>
      </c>
      <c r="C272" s="250">
        <v>204006</v>
      </c>
      <c r="D272" s="250">
        <v>261</v>
      </c>
      <c r="E272" s="156">
        <v>305000000</v>
      </c>
      <c r="F272" s="157">
        <v>30000000</v>
      </c>
      <c r="G272" s="158">
        <v>363000</v>
      </c>
    </row>
    <row r="273" spans="1:7" x14ac:dyDescent="0.2">
      <c r="A273" s="248">
        <v>51348</v>
      </c>
      <c r="B273" s="249" t="s">
        <v>1868</v>
      </c>
      <c r="C273" s="250">
        <v>204007</v>
      </c>
      <c r="D273" s="250">
        <v>262</v>
      </c>
      <c r="E273" s="156">
        <v>275000000</v>
      </c>
      <c r="F273" s="157">
        <v>0</v>
      </c>
      <c r="G273" s="158">
        <v>0</v>
      </c>
    </row>
    <row r="274" spans="1:7" x14ac:dyDescent="0.2">
      <c r="A274" s="248">
        <v>51379</v>
      </c>
      <c r="B274" s="249" t="s">
        <v>1869</v>
      </c>
      <c r="C274" s="250">
        <v>204008</v>
      </c>
      <c r="D274" s="250">
        <v>263</v>
      </c>
      <c r="E274" s="156">
        <v>275000000</v>
      </c>
      <c r="F274" s="157">
        <v>35000000</v>
      </c>
      <c r="G274" s="158">
        <v>1067700</v>
      </c>
    </row>
    <row r="275" spans="1:7" x14ac:dyDescent="0.2">
      <c r="A275" s="248">
        <v>51409</v>
      </c>
      <c r="B275" s="249" t="s">
        <v>1870</v>
      </c>
      <c r="C275" s="250">
        <v>204009</v>
      </c>
      <c r="D275" s="250">
        <v>264</v>
      </c>
      <c r="E275" s="156">
        <v>240000000</v>
      </c>
      <c r="F275" s="157">
        <v>0</v>
      </c>
      <c r="G275" s="158">
        <v>0</v>
      </c>
    </row>
    <row r="276" spans="1:7" x14ac:dyDescent="0.2">
      <c r="A276" s="248">
        <v>51440</v>
      </c>
      <c r="B276" s="249" t="s">
        <v>1871</v>
      </c>
      <c r="C276" s="250">
        <v>204010</v>
      </c>
      <c r="D276" s="250">
        <v>265</v>
      </c>
      <c r="E276" s="156">
        <v>240000000</v>
      </c>
      <c r="F276" s="157">
        <v>0</v>
      </c>
      <c r="G276" s="158">
        <v>0</v>
      </c>
    </row>
    <row r="277" spans="1:7" x14ac:dyDescent="0.2">
      <c r="A277" s="248">
        <v>51470</v>
      </c>
      <c r="B277" s="249" t="s">
        <v>1872</v>
      </c>
      <c r="C277" s="250">
        <v>204011</v>
      </c>
      <c r="D277" s="250">
        <v>266</v>
      </c>
      <c r="E277" s="156">
        <v>240000000</v>
      </c>
      <c r="F277" s="157">
        <v>40000000</v>
      </c>
      <c r="G277" s="158">
        <v>1088000</v>
      </c>
    </row>
    <row r="278" spans="1:7" x14ac:dyDescent="0.2">
      <c r="A278" s="248">
        <v>51501</v>
      </c>
      <c r="B278" s="249" t="s">
        <v>1873</v>
      </c>
      <c r="C278" s="250">
        <v>204012</v>
      </c>
      <c r="D278" s="250">
        <v>267</v>
      </c>
      <c r="E278" s="156">
        <v>200000000</v>
      </c>
      <c r="F278" s="157">
        <v>0</v>
      </c>
      <c r="G278" s="158">
        <v>0</v>
      </c>
    </row>
    <row r="279" spans="1:7" x14ac:dyDescent="0.2">
      <c r="A279" s="248">
        <v>51532</v>
      </c>
      <c r="B279" s="249" t="s">
        <v>1874</v>
      </c>
      <c r="C279" s="250">
        <v>204101</v>
      </c>
      <c r="D279" s="250">
        <v>268</v>
      </c>
      <c r="E279" s="156">
        <v>200000000</v>
      </c>
      <c r="F279" s="157">
        <v>0</v>
      </c>
      <c r="G279" s="158">
        <v>0</v>
      </c>
    </row>
    <row r="280" spans="1:7" x14ac:dyDescent="0.2">
      <c r="A280" s="248">
        <v>51560</v>
      </c>
      <c r="B280" s="249" t="s">
        <v>1875</v>
      </c>
      <c r="C280" s="250">
        <v>204102</v>
      </c>
      <c r="D280" s="250">
        <v>269</v>
      </c>
      <c r="E280" s="156">
        <v>200000000</v>
      </c>
      <c r="F280" s="157">
        <v>0</v>
      </c>
      <c r="G280" s="158">
        <v>1586100</v>
      </c>
    </row>
    <row r="281" spans="1:7" x14ac:dyDescent="0.2">
      <c r="A281" s="248">
        <v>51591</v>
      </c>
      <c r="B281" s="249" t="s">
        <v>1876</v>
      </c>
      <c r="C281" s="250">
        <v>204103</v>
      </c>
      <c r="D281" s="250">
        <v>270</v>
      </c>
      <c r="E281" s="156">
        <v>200000000</v>
      </c>
      <c r="F281" s="157">
        <v>0</v>
      </c>
      <c r="G281" s="158">
        <v>1015500</v>
      </c>
    </row>
    <row r="282" spans="1:7" x14ac:dyDescent="0.2">
      <c r="A282" s="248">
        <v>51621</v>
      </c>
      <c r="B282" s="249" t="s">
        <v>1877</v>
      </c>
      <c r="C282" s="250">
        <v>204104</v>
      </c>
      <c r="D282" s="250">
        <v>271</v>
      </c>
      <c r="E282" s="156">
        <v>200000000</v>
      </c>
      <c r="F282" s="157">
        <v>0</v>
      </c>
      <c r="G282" s="158">
        <v>378000</v>
      </c>
    </row>
    <row r="283" spans="1:7" x14ac:dyDescent="0.2">
      <c r="A283" s="248">
        <v>51652</v>
      </c>
      <c r="B283" s="249" t="s">
        <v>1878</v>
      </c>
      <c r="C283" s="250">
        <v>204105</v>
      </c>
      <c r="D283" s="250">
        <v>272</v>
      </c>
      <c r="E283" s="156">
        <v>200000000</v>
      </c>
      <c r="F283" s="157">
        <v>0</v>
      </c>
      <c r="G283" s="158">
        <v>0</v>
      </c>
    </row>
    <row r="284" spans="1:7" x14ac:dyDescent="0.2">
      <c r="A284" s="248">
        <v>51682</v>
      </c>
      <c r="B284" s="249" t="s">
        <v>1879</v>
      </c>
      <c r="C284" s="250">
        <v>204106</v>
      </c>
      <c r="D284" s="250">
        <v>273</v>
      </c>
      <c r="E284" s="156">
        <v>200000000</v>
      </c>
      <c r="F284" s="157">
        <v>0</v>
      </c>
      <c r="G284" s="158">
        <v>0</v>
      </c>
    </row>
    <row r="285" spans="1:7" x14ac:dyDescent="0.2">
      <c r="A285" s="248">
        <v>51713</v>
      </c>
      <c r="B285" s="249" t="s">
        <v>1880</v>
      </c>
      <c r="C285" s="250">
        <v>204107</v>
      </c>
      <c r="D285" s="250">
        <v>274</v>
      </c>
      <c r="E285" s="156">
        <v>200000000</v>
      </c>
      <c r="F285" s="157">
        <v>0</v>
      </c>
      <c r="G285" s="158">
        <v>0</v>
      </c>
    </row>
    <row r="286" spans="1:7" x14ac:dyDescent="0.2">
      <c r="A286" s="248">
        <v>51744</v>
      </c>
      <c r="B286" s="249" t="s">
        <v>1881</v>
      </c>
      <c r="C286" s="250">
        <v>204108</v>
      </c>
      <c r="D286" s="250">
        <v>275</v>
      </c>
      <c r="E286" s="156">
        <v>200000000</v>
      </c>
      <c r="F286" s="157">
        <v>0</v>
      </c>
      <c r="G286" s="158">
        <v>150000</v>
      </c>
    </row>
    <row r="287" spans="1:7" x14ac:dyDescent="0.2">
      <c r="A287" s="248">
        <v>51774</v>
      </c>
      <c r="B287" s="249" t="s">
        <v>1882</v>
      </c>
      <c r="C287" s="250">
        <v>204109</v>
      </c>
      <c r="D287" s="250">
        <v>276</v>
      </c>
      <c r="E287" s="156">
        <v>200000000</v>
      </c>
      <c r="F287" s="157">
        <v>0</v>
      </c>
      <c r="G287" s="158">
        <v>0</v>
      </c>
    </row>
    <row r="288" spans="1:7" x14ac:dyDescent="0.2">
      <c r="A288" s="248">
        <v>51805</v>
      </c>
      <c r="B288" s="249" t="s">
        <v>1883</v>
      </c>
      <c r="C288" s="250">
        <v>204110</v>
      </c>
      <c r="D288" s="250">
        <v>277</v>
      </c>
      <c r="E288" s="156">
        <v>200000000</v>
      </c>
      <c r="F288" s="157">
        <v>0</v>
      </c>
      <c r="G288" s="158">
        <v>0</v>
      </c>
    </row>
    <row r="289" spans="1:7" x14ac:dyDescent="0.2">
      <c r="A289" s="248">
        <v>51835</v>
      </c>
      <c r="B289" s="249" t="s">
        <v>1884</v>
      </c>
      <c r="C289" s="250">
        <v>204111</v>
      </c>
      <c r="D289" s="250">
        <v>278</v>
      </c>
      <c r="E289" s="156">
        <v>200000000</v>
      </c>
      <c r="F289" s="157">
        <v>0</v>
      </c>
      <c r="G289" s="158">
        <v>0</v>
      </c>
    </row>
    <row r="290" spans="1:7" x14ac:dyDescent="0.2">
      <c r="A290" s="248">
        <v>51866</v>
      </c>
      <c r="B290" s="249" t="s">
        <v>1885</v>
      </c>
      <c r="C290" s="250">
        <v>204112</v>
      </c>
      <c r="D290" s="250">
        <v>279</v>
      </c>
      <c r="E290" s="156">
        <v>200000000</v>
      </c>
      <c r="F290" s="157">
        <v>0</v>
      </c>
      <c r="G290" s="158">
        <v>0</v>
      </c>
    </row>
    <row r="291" spans="1:7" x14ac:dyDescent="0.2">
      <c r="A291" s="248">
        <v>51897</v>
      </c>
      <c r="B291" s="249" t="s">
        <v>1886</v>
      </c>
      <c r="C291" s="250">
        <v>204201</v>
      </c>
      <c r="D291" s="250">
        <v>280</v>
      </c>
      <c r="E291" s="156">
        <v>200000000</v>
      </c>
      <c r="F291" s="157">
        <v>0</v>
      </c>
      <c r="G291" s="158">
        <v>0</v>
      </c>
    </row>
    <row r="292" spans="1:7" x14ac:dyDescent="0.2">
      <c r="A292" s="248">
        <v>51925</v>
      </c>
      <c r="B292" s="249" t="s">
        <v>1887</v>
      </c>
      <c r="C292" s="250">
        <v>204202</v>
      </c>
      <c r="D292" s="250">
        <v>281</v>
      </c>
      <c r="E292" s="156">
        <v>200000000</v>
      </c>
      <c r="F292" s="157">
        <v>35000000</v>
      </c>
      <c r="G292" s="158">
        <v>1586100</v>
      </c>
    </row>
    <row r="293" spans="1:7" x14ac:dyDescent="0.2">
      <c r="A293" s="248">
        <v>51956</v>
      </c>
      <c r="B293" s="249" t="s">
        <v>1888</v>
      </c>
      <c r="C293" s="250">
        <v>204203</v>
      </c>
      <c r="D293" s="250">
        <v>282</v>
      </c>
      <c r="E293" s="156">
        <v>165000000</v>
      </c>
      <c r="F293" s="157">
        <v>50000000</v>
      </c>
      <c r="G293" s="158">
        <v>1015500</v>
      </c>
    </row>
    <row r="294" spans="1:7" x14ac:dyDescent="0.2">
      <c r="A294" s="248">
        <v>51986</v>
      </c>
      <c r="B294" s="249" t="s">
        <v>1889</v>
      </c>
      <c r="C294" s="250">
        <v>204204</v>
      </c>
      <c r="D294" s="250">
        <v>283</v>
      </c>
      <c r="E294" s="156">
        <v>115000000</v>
      </c>
      <c r="F294" s="157">
        <v>0</v>
      </c>
      <c r="G294" s="158">
        <v>378000</v>
      </c>
    </row>
    <row r="295" spans="1:7" x14ac:dyDescent="0.2">
      <c r="A295" s="248">
        <v>52017</v>
      </c>
      <c r="B295" s="249" t="s">
        <v>1890</v>
      </c>
      <c r="C295" s="250">
        <v>204205</v>
      </c>
      <c r="D295" s="250">
        <v>284</v>
      </c>
      <c r="E295" s="156">
        <v>115000000</v>
      </c>
      <c r="F295" s="157">
        <v>0</v>
      </c>
      <c r="G295" s="158">
        <v>0</v>
      </c>
    </row>
    <row r="296" spans="1:7" x14ac:dyDescent="0.2">
      <c r="A296" s="248">
        <v>52047</v>
      </c>
      <c r="B296" s="249" t="s">
        <v>1891</v>
      </c>
      <c r="C296" s="250">
        <v>204206</v>
      </c>
      <c r="D296" s="250">
        <v>285</v>
      </c>
      <c r="E296" s="156">
        <v>115000000</v>
      </c>
      <c r="F296" s="157">
        <v>0</v>
      </c>
      <c r="G296" s="158">
        <v>0</v>
      </c>
    </row>
    <row r="297" spans="1:7" x14ac:dyDescent="0.2">
      <c r="A297" s="248">
        <v>52078</v>
      </c>
      <c r="B297" s="249" t="s">
        <v>1892</v>
      </c>
      <c r="C297" s="250">
        <v>204207</v>
      </c>
      <c r="D297" s="250">
        <v>286</v>
      </c>
      <c r="E297" s="156">
        <v>115000000</v>
      </c>
      <c r="F297" s="157">
        <v>0</v>
      </c>
      <c r="G297" s="158">
        <v>0</v>
      </c>
    </row>
    <row r="298" spans="1:7" x14ac:dyDescent="0.2">
      <c r="A298" s="248">
        <v>52109</v>
      </c>
      <c r="B298" s="249" t="s">
        <v>1893</v>
      </c>
      <c r="C298" s="250">
        <v>204208</v>
      </c>
      <c r="D298" s="250">
        <v>287</v>
      </c>
      <c r="E298" s="156">
        <v>115000000</v>
      </c>
      <c r="F298" s="157">
        <v>10000000</v>
      </c>
      <c r="G298" s="158">
        <v>150000</v>
      </c>
    </row>
    <row r="299" spans="1:7" x14ac:dyDescent="0.2">
      <c r="A299" s="248">
        <v>52139</v>
      </c>
      <c r="B299" s="249" t="s">
        <v>1894</v>
      </c>
      <c r="C299" s="250">
        <v>204209</v>
      </c>
      <c r="D299" s="250">
        <v>288</v>
      </c>
      <c r="E299" s="156">
        <v>105000000</v>
      </c>
      <c r="F299" s="157">
        <v>0</v>
      </c>
      <c r="G299" s="158">
        <v>0</v>
      </c>
    </row>
    <row r="300" spans="1:7" x14ac:dyDescent="0.2">
      <c r="A300" s="248">
        <v>52170</v>
      </c>
      <c r="B300" s="249" t="s">
        <v>1895</v>
      </c>
      <c r="C300" s="250">
        <v>204210</v>
      </c>
      <c r="D300" s="250">
        <v>289</v>
      </c>
      <c r="E300" s="156">
        <v>105000000</v>
      </c>
      <c r="F300" s="157">
        <v>0</v>
      </c>
      <c r="G300" s="158">
        <v>0</v>
      </c>
    </row>
    <row r="301" spans="1:7" x14ac:dyDescent="0.2">
      <c r="A301" s="248">
        <v>52200</v>
      </c>
      <c r="B301" s="249" t="s">
        <v>1896</v>
      </c>
      <c r="C301" s="250">
        <v>204211</v>
      </c>
      <c r="D301" s="250">
        <v>290</v>
      </c>
      <c r="E301" s="156">
        <v>105000000</v>
      </c>
      <c r="F301" s="157">
        <v>0</v>
      </c>
      <c r="G301" s="158">
        <v>0</v>
      </c>
    </row>
    <row r="302" spans="1:7" x14ac:dyDescent="0.2">
      <c r="A302" s="248">
        <v>52231</v>
      </c>
      <c r="B302" s="249" t="s">
        <v>1897</v>
      </c>
      <c r="C302" s="250">
        <v>204212</v>
      </c>
      <c r="D302" s="250">
        <v>291</v>
      </c>
      <c r="E302" s="156">
        <v>105000000</v>
      </c>
      <c r="F302" s="157">
        <v>0</v>
      </c>
      <c r="G302" s="158">
        <v>0</v>
      </c>
    </row>
    <row r="303" spans="1:7" x14ac:dyDescent="0.2">
      <c r="A303" s="248">
        <v>52262</v>
      </c>
      <c r="B303" s="249" t="s">
        <v>1898</v>
      </c>
      <c r="C303" s="250">
        <v>204301</v>
      </c>
      <c r="D303" s="250">
        <v>292</v>
      </c>
      <c r="E303" s="156">
        <v>105000000</v>
      </c>
      <c r="F303" s="157">
        <v>0</v>
      </c>
      <c r="G303" s="158">
        <v>0</v>
      </c>
    </row>
    <row r="304" spans="1:7" x14ac:dyDescent="0.2">
      <c r="A304" s="248">
        <v>52290</v>
      </c>
      <c r="B304" s="249" t="s">
        <v>1899</v>
      </c>
      <c r="C304" s="250">
        <v>204302</v>
      </c>
      <c r="D304" s="250">
        <v>293</v>
      </c>
      <c r="E304" s="156">
        <v>105000000</v>
      </c>
      <c r="F304" s="157">
        <v>50000000</v>
      </c>
      <c r="G304" s="158">
        <v>1115700</v>
      </c>
    </row>
    <row r="305" spans="1:7" x14ac:dyDescent="0.2">
      <c r="A305" s="248">
        <v>52321</v>
      </c>
      <c r="B305" s="249" t="s">
        <v>1900</v>
      </c>
      <c r="C305" s="250">
        <v>204303</v>
      </c>
      <c r="D305" s="250">
        <v>294</v>
      </c>
      <c r="E305" s="156">
        <v>55000000</v>
      </c>
      <c r="F305" s="157">
        <v>0</v>
      </c>
      <c r="G305" s="158">
        <v>128000</v>
      </c>
    </row>
    <row r="306" spans="1:7" x14ac:dyDescent="0.2">
      <c r="A306" s="248">
        <v>52351</v>
      </c>
      <c r="B306" s="249" t="s">
        <v>1901</v>
      </c>
      <c r="C306" s="250">
        <v>204304</v>
      </c>
      <c r="D306" s="250">
        <v>295</v>
      </c>
      <c r="E306" s="156">
        <v>55000000</v>
      </c>
      <c r="F306" s="157">
        <v>0</v>
      </c>
      <c r="G306" s="158">
        <v>378000</v>
      </c>
    </row>
    <row r="307" spans="1:7" x14ac:dyDescent="0.2">
      <c r="A307" s="248">
        <v>52382</v>
      </c>
      <c r="B307" s="249" t="s">
        <v>1902</v>
      </c>
      <c r="C307" s="250">
        <v>204305</v>
      </c>
      <c r="D307" s="250">
        <v>296</v>
      </c>
      <c r="E307" s="156">
        <v>55000000</v>
      </c>
      <c r="F307" s="157">
        <v>0</v>
      </c>
      <c r="G307" s="158">
        <v>0</v>
      </c>
    </row>
    <row r="308" spans="1:7" x14ac:dyDescent="0.2">
      <c r="A308" s="248">
        <v>52412</v>
      </c>
      <c r="B308" s="249" t="s">
        <v>1903</v>
      </c>
      <c r="C308" s="250">
        <v>204306</v>
      </c>
      <c r="D308" s="250">
        <v>297</v>
      </c>
      <c r="E308" s="156">
        <v>55000000</v>
      </c>
      <c r="F308" s="157">
        <v>0</v>
      </c>
      <c r="G308" s="158">
        <v>0</v>
      </c>
    </row>
    <row r="309" spans="1:7" x14ac:dyDescent="0.2">
      <c r="A309" s="248">
        <v>52443</v>
      </c>
      <c r="B309" s="249" t="s">
        <v>1904</v>
      </c>
      <c r="C309" s="250">
        <v>204307</v>
      </c>
      <c r="D309" s="250">
        <v>298</v>
      </c>
      <c r="E309" s="156">
        <v>55000000</v>
      </c>
      <c r="F309" s="157">
        <v>0</v>
      </c>
      <c r="G309" s="158">
        <v>0</v>
      </c>
    </row>
    <row r="310" spans="1:7" x14ac:dyDescent="0.2">
      <c r="A310" s="248">
        <v>52474</v>
      </c>
      <c r="B310" s="249" t="s">
        <v>1905</v>
      </c>
      <c r="C310" s="250">
        <v>204308</v>
      </c>
      <c r="D310" s="250">
        <v>299</v>
      </c>
      <c r="E310" s="156">
        <v>55000000</v>
      </c>
      <c r="F310" s="157">
        <v>0</v>
      </c>
      <c r="G310" s="158">
        <v>0</v>
      </c>
    </row>
    <row r="311" spans="1:7" x14ac:dyDescent="0.2">
      <c r="A311" s="248">
        <v>52504</v>
      </c>
      <c r="B311" s="249" t="s">
        <v>1906</v>
      </c>
      <c r="C311" s="250">
        <v>204309</v>
      </c>
      <c r="D311" s="250">
        <v>300</v>
      </c>
      <c r="E311" s="156">
        <v>55000000</v>
      </c>
      <c r="F311" s="157">
        <v>0</v>
      </c>
      <c r="G311" s="158">
        <v>0</v>
      </c>
    </row>
    <row r="312" spans="1:7" x14ac:dyDescent="0.2">
      <c r="A312" s="248">
        <v>52535</v>
      </c>
      <c r="B312" s="249" t="s">
        <v>1907</v>
      </c>
      <c r="C312" s="250">
        <v>204310</v>
      </c>
      <c r="D312" s="250">
        <v>301</v>
      </c>
      <c r="E312" s="156">
        <v>55000000</v>
      </c>
      <c r="F312" s="157">
        <v>0</v>
      </c>
      <c r="G312" s="158">
        <v>0</v>
      </c>
    </row>
    <row r="313" spans="1:7" x14ac:dyDescent="0.2">
      <c r="A313" s="248">
        <v>52565</v>
      </c>
      <c r="B313" s="249" t="s">
        <v>1908</v>
      </c>
      <c r="C313" s="250">
        <v>204311</v>
      </c>
      <c r="D313" s="250">
        <v>302</v>
      </c>
      <c r="E313" s="156">
        <v>55000000</v>
      </c>
      <c r="F313" s="157">
        <v>0</v>
      </c>
      <c r="G313" s="158">
        <v>0</v>
      </c>
    </row>
    <row r="314" spans="1:7" x14ac:dyDescent="0.2">
      <c r="A314" s="248">
        <v>52596</v>
      </c>
      <c r="B314" s="249" t="s">
        <v>1909</v>
      </c>
      <c r="C314" s="250">
        <v>204312</v>
      </c>
      <c r="D314" s="250">
        <v>303</v>
      </c>
      <c r="E314" s="156">
        <v>55000000</v>
      </c>
      <c r="F314" s="157">
        <v>0</v>
      </c>
      <c r="G314" s="158">
        <v>0</v>
      </c>
    </row>
    <row r="315" spans="1:7" x14ac:dyDescent="0.2">
      <c r="A315" s="248">
        <v>52627</v>
      </c>
      <c r="B315" s="249" t="s">
        <v>1910</v>
      </c>
      <c r="C315" s="250">
        <v>204401</v>
      </c>
      <c r="D315" s="250">
        <v>304</v>
      </c>
      <c r="E315" s="156">
        <v>55000000</v>
      </c>
      <c r="F315" s="157">
        <v>0</v>
      </c>
      <c r="G315" s="158">
        <v>0</v>
      </c>
    </row>
    <row r="316" spans="1:7" x14ac:dyDescent="0.2">
      <c r="A316" s="248">
        <v>52656</v>
      </c>
      <c r="B316" s="249" t="s">
        <v>1911</v>
      </c>
      <c r="C316" s="250">
        <v>204402</v>
      </c>
      <c r="D316" s="250">
        <v>305</v>
      </c>
      <c r="E316" s="156">
        <v>55000000</v>
      </c>
      <c r="F316" s="157">
        <v>0</v>
      </c>
      <c r="G316" s="158">
        <v>317200</v>
      </c>
    </row>
    <row r="317" spans="1:7" x14ac:dyDescent="0.2">
      <c r="A317" s="248">
        <v>52687</v>
      </c>
      <c r="B317" s="249" t="s">
        <v>1912</v>
      </c>
      <c r="C317" s="250">
        <v>204403</v>
      </c>
      <c r="D317" s="250">
        <v>306</v>
      </c>
      <c r="E317" s="156">
        <v>55000000</v>
      </c>
      <c r="F317" s="157">
        <v>0</v>
      </c>
      <c r="G317" s="158">
        <v>128000</v>
      </c>
    </row>
    <row r="318" spans="1:7" x14ac:dyDescent="0.2">
      <c r="A318" s="248">
        <v>52717</v>
      </c>
      <c r="B318" s="249" t="s">
        <v>1913</v>
      </c>
      <c r="C318" s="250">
        <v>204404</v>
      </c>
      <c r="D318" s="250">
        <v>307</v>
      </c>
      <c r="E318" s="156">
        <v>55000000</v>
      </c>
      <c r="F318" s="157">
        <v>25000000</v>
      </c>
      <c r="G318" s="158">
        <v>378000</v>
      </c>
    </row>
    <row r="319" spans="1:7" x14ac:dyDescent="0.2">
      <c r="A319" s="248">
        <v>52748</v>
      </c>
      <c r="B319" s="249" t="s">
        <v>1914</v>
      </c>
      <c r="C319" s="250">
        <v>204405</v>
      </c>
      <c r="D319" s="250">
        <v>308</v>
      </c>
      <c r="E319" s="156">
        <v>30000000</v>
      </c>
      <c r="F319" s="157">
        <v>0</v>
      </c>
      <c r="G319" s="158">
        <v>0</v>
      </c>
    </row>
    <row r="320" spans="1:7" x14ac:dyDescent="0.2">
      <c r="A320" s="248">
        <v>52778</v>
      </c>
      <c r="B320" s="249" t="s">
        <v>1915</v>
      </c>
      <c r="C320" s="250">
        <v>204406</v>
      </c>
      <c r="D320" s="250">
        <v>309</v>
      </c>
      <c r="E320" s="156">
        <v>30000000</v>
      </c>
      <c r="F320" s="157">
        <v>0</v>
      </c>
      <c r="G320" s="158">
        <v>0</v>
      </c>
    </row>
    <row r="321" spans="1:7" x14ac:dyDescent="0.2">
      <c r="A321" s="248">
        <v>52809</v>
      </c>
      <c r="B321" s="249" t="s">
        <v>1916</v>
      </c>
      <c r="C321" s="250">
        <v>204407</v>
      </c>
      <c r="D321" s="250">
        <v>310</v>
      </c>
      <c r="E321" s="156">
        <v>30000000</v>
      </c>
      <c r="F321" s="157">
        <v>0</v>
      </c>
      <c r="G321" s="158">
        <v>0</v>
      </c>
    </row>
    <row r="322" spans="1:7" x14ac:dyDescent="0.2">
      <c r="A322" s="248">
        <v>52840</v>
      </c>
      <c r="B322" s="249" t="s">
        <v>1917</v>
      </c>
      <c r="C322" s="250">
        <v>204408</v>
      </c>
      <c r="D322" s="250">
        <v>311</v>
      </c>
      <c r="E322" s="156">
        <v>30000000</v>
      </c>
      <c r="F322" s="157">
        <v>0</v>
      </c>
      <c r="G322" s="158">
        <v>0</v>
      </c>
    </row>
    <row r="323" spans="1:7" x14ac:dyDescent="0.2">
      <c r="A323" s="248">
        <v>52870</v>
      </c>
      <c r="B323" s="249" t="s">
        <v>1918</v>
      </c>
      <c r="C323" s="250">
        <v>204409</v>
      </c>
      <c r="D323" s="250">
        <v>312</v>
      </c>
      <c r="E323" s="156">
        <v>30000000</v>
      </c>
      <c r="F323" s="157">
        <v>0</v>
      </c>
      <c r="G323" s="158">
        <v>0</v>
      </c>
    </row>
    <row r="324" spans="1:7" x14ac:dyDescent="0.2">
      <c r="A324" s="248">
        <v>52901</v>
      </c>
      <c r="B324" s="249" t="s">
        <v>1919</v>
      </c>
      <c r="C324" s="250">
        <v>204410</v>
      </c>
      <c r="D324" s="250">
        <v>313</v>
      </c>
      <c r="E324" s="156">
        <v>30000000</v>
      </c>
      <c r="F324" s="157">
        <v>0</v>
      </c>
      <c r="G324" s="158">
        <v>0</v>
      </c>
    </row>
    <row r="325" spans="1:7" x14ac:dyDescent="0.2">
      <c r="A325" s="248">
        <v>52931</v>
      </c>
      <c r="B325" s="249" t="s">
        <v>1920</v>
      </c>
      <c r="C325" s="250">
        <v>204411</v>
      </c>
      <c r="D325" s="250">
        <v>314</v>
      </c>
      <c r="E325" s="156">
        <v>30000000</v>
      </c>
      <c r="F325" s="157">
        <v>0</v>
      </c>
      <c r="G325" s="158">
        <v>0</v>
      </c>
    </row>
    <row r="326" spans="1:7" x14ac:dyDescent="0.2">
      <c r="A326" s="248">
        <v>52962</v>
      </c>
      <c r="B326" s="249" t="s">
        <v>1921</v>
      </c>
      <c r="C326" s="250">
        <v>204412</v>
      </c>
      <c r="D326" s="250">
        <v>315</v>
      </c>
      <c r="E326" s="156">
        <v>30000000</v>
      </c>
      <c r="F326" s="157">
        <v>0</v>
      </c>
      <c r="G326" s="158">
        <v>0</v>
      </c>
    </row>
    <row r="327" spans="1:7" x14ac:dyDescent="0.2">
      <c r="A327" s="248">
        <v>52993</v>
      </c>
      <c r="B327" s="249" t="s">
        <v>1922</v>
      </c>
      <c r="C327" s="250">
        <v>204501</v>
      </c>
      <c r="D327" s="250">
        <v>316</v>
      </c>
      <c r="E327" s="156">
        <v>30000000</v>
      </c>
      <c r="F327" s="157">
        <v>0</v>
      </c>
      <c r="G327" s="158">
        <v>0</v>
      </c>
    </row>
    <row r="328" spans="1:7" x14ac:dyDescent="0.2">
      <c r="A328" s="248">
        <v>53021</v>
      </c>
      <c r="B328" s="249" t="s">
        <v>1923</v>
      </c>
      <c r="C328" s="250">
        <v>204502</v>
      </c>
      <c r="D328" s="250">
        <v>317</v>
      </c>
      <c r="E328" s="156">
        <v>30000000</v>
      </c>
      <c r="F328" s="157">
        <v>0</v>
      </c>
      <c r="G328" s="158">
        <v>317200</v>
      </c>
    </row>
    <row r="329" spans="1:7" x14ac:dyDescent="0.2">
      <c r="A329" s="248">
        <v>53052</v>
      </c>
      <c r="B329" s="249" t="s">
        <v>1924</v>
      </c>
      <c r="C329" s="250">
        <v>204503</v>
      </c>
      <c r="D329" s="250">
        <v>318</v>
      </c>
      <c r="E329" s="156">
        <v>30000000</v>
      </c>
      <c r="F329" s="157">
        <v>10000000</v>
      </c>
      <c r="G329" s="158">
        <v>128000</v>
      </c>
    </row>
    <row r="330" spans="1:7" x14ac:dyDescent="0.2">
      <c r="A330" s="248">
        <v>53082</v>
      </c>
      <c r="B330" s="249" t="s">
        <v>1925</v>
      </c>
      <c r="C330" s="250">
        <v>204504</v>
      </c>
      <c r="D330" s="250">
        <v>319</v>
      </c>
      <c r="E330" s="156">
        <v>20000000</v>
      </c>
      <c r="F330" s="157">
        <v>0</v>
      </c>
      <c r="G330" s="158">
        <v>0</v>
      </c>
    </row>
    <row r="331" spans="1:7" x14ac:dyDescent="0.2">
      <c r="A331" s="248">
        <v>53113</v>
      </c>
      <c r="B331" s="249" t="s">
        <v>1926</v>
      </c>
      <c r="C331" s="250">
        <v>204505</v>
      </c>
      <c r="D331" s="250">
        <v>320</v>
      </c>
      <c r="E331" s="156">
        <v>20000000</v>
      </c>
      <c r="F331" s="157">
        <v>0</v>
      </c>
      <c r="G331" s="158">
        <v>0</v>
      </c>
    </row>
    <row r="332" spans="1:7" x14ac:dyDescent="0.2">
      <c r="A332" s="248">
        <v>53143</v>
      </c>
      <c r="B332" s="249" t="s">
        <v>1927</v>
      </c>
      <c r="C332" s="250">
        <v>204506</v>
      </c>
      <c r="D332" s="250">
        <v>321</v>
      </c>
      <c r="E332" s="156">
        <v>20000000</v>
      </c>
      <c r="F332" s="157">
        <v>0</v>
      </c>
      <c r="G332" s="158">
        <v>0</v>
      </c>
    </row>
    <row r="333" spans="1:7" x14ac:dyDescent="0.2">
      <c r="A333" s="248">
        <v>53174</v>
      </c>
      <c r="B333" s="249" t="s">
        <v>1928</v>
      </c>
      <c r="C333" s="250">
        <v>204507</v>
      </c>
      <c r="D333" s="250">
        <v>322</v>
      </c>
      <c r="E333" s="156">
        <v>20000000</v>
      </c>
      <c r="F333" s="157">
        <v>0</v>
      </c>
      <c r="G333" s="158">
        <v>0</v>
      </c>
    </row>
    <row r="334" spans="1:7" x14ac:dyDescent="0.2">
      <c r="A334" s="248">
        <v>53205</v>
      </c>
      <c r="B334" s="249" t="s">
        <v>1929</v>
      </c>
      <c r="C334" s="250">
        <v>204508</v>
      </c>
      <c r="D334" s="250">
        <v>323</v>
      </c>
      <c r="E334" s="156">
        <v>20000000</v>
      </c>
      <c r="F334" s="157">
        <v>0</v>
      </c>
      <c r="G334" s="158">
        <v>0</v>
      </c>
    </row>
    <row r="335" spans="1:7" x14ac:dyDescent="0.2">
      <c r="A335" s="248">
        <v>53235</v>
      </c>
      <c r="B335" s="249" t="s">
        <v>1930</v>
      </c>
      <c r="C335" s="250">
        <v>204509</v>
      </c>
      <c r="D335" s="250">
        <v>324</v>
      </c>
      <c r="E335" s="156">
        <v>20000000</v>
      </c>
      <c r="F335" s="157">
        <v>0</v>
      </c>
      <c r="G335" s="158">
        <v>0</v>
      </c>
    </row>
    <row r="336" spans="1:7" x14ac:dyDescent="0.2">
      <c r="A336" s="248">
        <v>53266</v>
      </c>
      <c r="B336" s="249" t="s">
        <v>1931</v>
      </c>
      <c r="C336" s="250">
        <v>204510</v>
      </c>
      <c r="D336" s="250">
        <v>325</v>
      </c>
      <c r="E336" s="156">
        <v>20000000</v>
      </c>
      <c r="F336" s="157">
        <v>0</v>
      </c>
      <c r="G336" s="158">
        <v>0</v>
      </c>
    </row>
    <row r="337" spans="1:7" x14ac:dyDescent="0.2">
      <c r="A337" s="248">
        <v>53296</v>
      </c>
      <c r="B337" s="249" t="s">
        <v>1932</v>
      </c>
      <c r="C337" s="250">
        <v>204511</v>
      </c>
      <c r="D337" s="250">
        <v>326</v>
      </c>
      <c r="E337" s="156">
        <v>20000000</v>
      </c>
      <c r="F337" s="157">
        <v>0</v>
      </c>
      <c r="G337" s="158">
        <v>0</v>
      </c>
    </row>
    <row r="338" spans="1:7" x14ac:dyDescent="0.2">
      <c r="A338" s="248">
        <v>53327</v>
      </c>
      <c r="B338" s="249" t="s">
        <v>1933</v>
      </c>
      <c r="C338" s="250">
        <v>204512</v>
      </c>
      <c r="D338" s="250">
        <v>327</v>
      </c>
      <c r="E338" s="156">
        <v>20000000</v>
      </c>
      <c r="F338" s="157">
        <v>0</v>
      </c>
      <c r="G338" s="158">
        <v>0</v>
      </c>
    </row>
    <row r="339" spans="1:7" x14ac:dyDescent="0.2">
      <c r="A339" s="248">
        <v>53358</v>
      </c>
      <c r="B339" s="249" t="s">
        <v>1934</v>
      </c>
      <c r="C339" s="250">
        <v>204601</v>
      </c>
      <c r="D339" s="250">
        <v>328</v>
      </c>
      <c r="E339" s="156">
        <v>20000000</v>
      </c>
      <c r="F339" s="157">
        <v>0</v>
      </c>
      <c r="G339" s="158">
        <v>0</v>
      </c>
    </row>
    <row r="340" spans="1:7" x14ac:dyDescent="0.2">
      <c r="A340" s="248">
        <v>53386</v>
      </c>
      <c r="B340" s="249" t="s">
        <v>1935</v>
      </c>
      <c r="C340" s="250">
        <v>204602</v>
      </c>
      <c r="D340" s="250">
        <v>329</v>
      </c>
      <c r="E340" s="156">
        <v>20000000</v>
      </c>
      <c r="F340" s="157">
        <v>0</v>
      </c>
      <c r="G340" s="158">
        <v>317200</v>
      </c>
    </row>
    <row r="341" spans="1:7" x14ac:dyDescent="0.2">
      <c r="A341" s="248">
        <v>53417</v>
      </c>
      <c r="B341" s="249" t="s">
        <v>1936</v>
      </c>
      <c r="C341" s="250">
        <v>204603</v>
      </c>
      <c r="D341" s="250">
        <v>330</v>
      </c>
      <c r="E341" s="156">
        <v>20000000</v>
      </c>
      <c r="F341" s="157">
        <v>0</v>
      </c>
      <c r="G341" s="158">
        <v>0</v>
      </c>
    </row>
    <row r="342" spans="1:7" x14ac:dyDescent="0.2">
      <c r="A342" s="248">
        <v>53447</v>
      </c>
      <c r="B342" s="249" t="s">
        <v>1937</v>
      </c>
      <c r="C342" s="250">
        <v>204604</v>
      </c>
      <c r="D342" s="250">
        <v>331</v>
      </c>
      <c r="E342" s="156">
        <v>20000000</v>
      </c>
      <c r="F342" s="157">
        <v>0</v>
      </c>
      <c r="G342" s="158">
        <v>0</v>
      </c>
    </row>
    <row r="343" spans="1:7" x14ac:dyDescent="0.2">
      <c r="A343" s="248">
        <v>53478</v>
      </c>
      <c r="B343" s="249" t="s">
        <v>1938</v>
      </c>
      <c r="C343" s="250">
        <v>204605</v>
      </c>
      <c r="D343" s="250">
        <v>332</v>
      </c>
      <c r="E343" s="156">
        <v>20000000</v>
      </c>
      <c r="F343" s="157">
        <v>0</v>
      </c>
      <c r="G343" s="158">
        <v>0</v>
      </c>
    </row>
    <row r="344" spans="1:7" x14ac:dyDescent="0.2">
      <c r="A344" s="248">
        <v>53508</v>
      </c>
      <c r="B344" s="249" t="s">
        <v>1939</v>
      </c>
      <c r="C344" s="250">
        <v>204606</v>
      </c>
      <c r="D344" s="250">
        <v>333</v>
      </c>
      <c r="E344" s="156">
        <v>20000000</v>
      </c>
      <c r="F344" s="157">
        <v>0</v>
      </c>
      <c r="G344" s="158">
        <v>0</v>
      </c>
    </row>
    <row r="345" spans="1:7" x14ac:dyDescent="0.2">
      <c r="A345" s="248">
        <v>53539</v>
      </c>
      <c r="B345" s="249" t="s">
        <v>1940</v>
      </c>
      <c r="C345" s="250">
        <v>204607</v>
      </c>
      <c r="D345" s="250">
        <v>334</v>
      </c>
      <c r="E345" s="156">
        <v>20000000</v>
      </c>
      <c r="F345" s="157">
        <v>0</v>
      </c>
      <c r="G345" s="158">
        <v>0</v>
      </c>
    </row>
    <row r="346" spans="1:7" x14ac:dyDescent="0.2">
      <c r="A346" s="248">
        <v>53570</v>
      </c>
      <c r="B346" s="249" t="s">
        <v>1941</v>
      </c>
      <c r="C346" s="250">
        <v>204608</v>
      </c>
      <c r="D346" s="250">
        <v>335</v>
      </c>
      <c r="E346" s="156">
        <v>20000000</v>
      </c>
      <c r="F346" s="157">
        <v>0</v>
      </c>
      <c r="G346" s="158">
        <v>0</v>
      </c>
    </row>
    <row r="347" spans="1:7" x14ac:dyDescent="0.2">
      <c r="A347" s="248">
        <v>53600</v>
      </c>
      <c r="B347" s="249" t="s">
        <v>1942</v>
      </c>
      <c r="C347" s="250">
        <v>204609</v>
      </c>
      <c r="D347" s="250">
        <v>336</v>
      </c>
      <c r="E347" s="156">
        <v>20000000</v>
      </c>
      <c r="F347" s="157">
        <v>0</v>
      </c>
      <c r="G347" s="158">
        <v>0</v>
      </c>
    </row>
    <row r="348" spans="1:7" x14ac:dyDescent="0.2">
      <c r="A348" s="248">
        <v>53631</v>
      </c>
      <c r="B348" s="249" t="s">
        <v>1943</v>
      </c>
      <c r="C348" s="250">
        <v>204610</v>
      </c>
      <c r="D348" s="250">
        <v>337</v>
      </c>
      <c r="E348" s="156">
        <v>20000000</v>
      </c>
      <c r="F348" s="157">
        <v>0</v>
      </c>
      <c r="G348" s="158">
        <v>0</v>
      </c>
    </row>
    <row r="349" spans="1:7" x14ac:dyDescent="0.2">
      <c r="A349" s="248">
        <v>53661</v>
      </c>
      <c r="B349" s="249" t="s">
        <v>1944</v>
      </c>
      <c r="C349" s="250">
        <v>204611</v>
      </c>
      <c r="D349" s="250">
        <v>338</v>
      </c>
      <c r="E349" s="156">
        <v>20000000</v>
      </c>
      <c r="F349" s="157">
        <v>0</v>
      </c>
      <c r="G349" s="158">
        <v>0</v>
      </c>
    </row>
    <row r="350" spans="1:7" x14ac:dyDescent="0.2">
      <c r="A350" s="248">
        <v>53692</v>
      </c>
      <c r="B350" s="249" t="s">
        <v>1945</v>
      </c>
      <c r="C350" s="250">
        <v>204612</v>
      </c>
      <c r="D350" s="250">
        <v>339</v>
      </c>
      <c r="E350" s="156">
        <v>20000000</v>
      </c>
      <c r="F350" s="157">
        <v>0</v>
      </c>
      <c r="G350" s="158">
        <v>0</v>
      </c>
    </row>
    <row r="351" spans="1:7" x14ac:dyDescent="0.2">
      <c r="A351" s="248">
        <v>53723</v>
      </c>
      <c r="B351" s="249" t="s">
        <v>1946</v>
      </c>
      <c r="C351" s="250">
        <v>204701</v>
      </c>
      <c r="D351" s="250">
        <v>340</v>
      </c>
      <c r="E351" s="156">
        <v>20000000</v>
      </c>
      <c r="F351" s="157">
        <v>0</v>
      </c>
      <c r="G351" s="158">
        <v>0</v>
      </c>
    </row>
    <row r="352" spans="1:7" x14ac:dyDescent="0.2">
      <c r="A352" s="248">
        <v>53751</v>
      </c>
      <c r="B352" s="249" t="s">
        <v>1947</v>
      </c>
      <c r="C352" s="250">
        <v>204702</v>
      </c>
      <c r="D352" s="250">
        <v>341</v>
      </c>
      <c r="E352" s="156">
        <v>20000000</v>
      </c>
      <c r="F352" s="157">
        <v>0</v>
      </c>
      <c r="G352" s="158">
        <v>317200</v>
      </c>
    </row>
    <row r="353" spans="1:7" x14ac:dyDescent="0.2">
      <c r="A353" s="248">
        <v>53782</v>
      </c>
      <c r="B353" s="249" t="s">
        <v>1948</v>
      </c>
      <c r="C353" s="250">
        <v>204703</v>
      </c>
      <c r="D353" s="250">
        <v>342</v>
      </c>
      <c r="E353" s="156">
        <v>20000000</v>
      </c>
      <c r="F353" s="157">
        <v>0</v>
      </c>
      <c r="G353" s="158">
        <v>0</v>
      </c>
    </row>
    <row r="354" spans="1:7" x14ac:dyDescent="0.2">
      <c r="A354" s="248">
        <v>53812</v>
      </c>
      <c r="B354" s="249" t="s">
        <v>1949</v>
      </c>
      <c r="C354" s="250">
        <v>204704</v>
      </c>
      <c r="D354" s="250">
        <v>343</v>
      </c>
      <c r="E354" s="156">
        <v>20000000</v>
      </c>
      <c r="F354" s="157">
        <v>0</v>
      </c>
      <c r="G354" s="158">
        <v>0</v>
      </c>
    </row>
    <row r="355" spans="1:7" x14ac:dyDescent="0.2">
      <c r="A355" s="248">
        <v>53843</v>
      </c>
      <c r="B355" s="249" t="s">
        <v>1950</v>
      </c>
      <c r="C355" s="250">
        <v>204705</v>
      </c>
      <c r="D355" s="250">
        <v>344</v>
      </c>
      <c r="E355" s="156">
        <v>20000000</v>
      </c>
      <c r="F355" s="157">
        <v>0</v>
      </c>
      <c r="G355" s="158">
        <v>0</v>
      </c>
    </row>
    <row r="356" spans="1:7" x14ac:dyDescent="0.2">
      <c r="A356" s="248">
        <v>53873</v>
      </c>
      <c r="B356" s="249" t="s">
        <v>1951</v>
      </c>
      <c r="C356" s="250">
        <v>204706</v>
      </c>
      <c r="D356" s="250">
        <v>345</v>
      </c>
      <c r="E356" s="156">
        <v>20000000</v>
      </c>
      <c r="F356" s="157">
        <v>0</v>
      </c>
      <c r="G356" s="158">
        <v>0</v>
      </c>
    </row>
    <row r="357" spans="1:7" x14ac:dyDescent="0.2">
      <c r="A357" s="248">
        <v>53904</v>
      </c>
      <c r="B357" s="249" t="s">
        <v>1952</v>
      </c>
      <c r="C357" s="250">
        <v>204707</v>
      </c>
      <c r="D357" s="250">
        <v>346</v>
      </c>
      <c r="E357" s="156">
        <v>20000000</v>
      </c>
      <c r="F357" s="157">
        <v>0</v>
      </c>
      <c r="G357" s="158">
        <v>0</v>
      </c>
    </row>
    <row r="358" spans="1:7" x14ac:dyDescent="0.2">
      <c r="A358" s="248">
        <v>53935</v>
      </c>
      <c r="B358" s="249" t="s">
        <v>1953</v>
      </c>
      <c r="C358" s="250">
        <v>204708</v>
      </c>
      <c r="D358" s="250">
        <v>347</v>
      </c>
      <c r="E358" s="156">
        <v>20000000</v>
      </c>
      <c r="F358" s="157">
        <v>0</v>
      </c>
      <c r="G358" s="158">
        <v>0</v>
      </c>
    </row>
    <row r="359" spans="1:7" x14ac:dyDescent="0.2">
      <c r="A359" s="248">
        <v>53965</v>
      </c>
      <c r="B359" s="249" t="s">
        <v>1954</v>
      </c>
      <c r="C359" s="250">
        <v>204709</v>
      </c>
      <c r="D359" s="250">
        <v>348</v>
      </c>
      <c r="E359" s="156">
        <v>20000000</v>
      </c>
      <c r="F359" s="157">
        <v>0</v>
      </c>
      <c r="G359" s="158">
        <v>0</v>
      </c>
    </row>
    <row r="360" spans="1:7" x14ac:dyDescent="0.2">
      <c r="A360" s="248">
        <v>53996</v>
      </c>
      <c r="B360" s="249" t="s">
        <v>1955</v>
      </c>
      <c r="C360" s="250">
        <v>204710</v>
      </c>
      <c r="D360" s="250">
        <v>349</v>
      </c>
      <c r="E360" s="156">
        <v>20000000</v>
      </c>
      <c r="F360" s="157">
        <v>0</v>
      </c>
      <c r="G360" s="158">
        <v>0</v>
      </c>
    </row>
    <row r="361" spans="1:7" x14ac:dyDescent="0.2">
      <c r="A361" s="248">
        <v>54026</v>
      </c>
      <c r="B361" s="249" t="s">
        <v>1956</v>
      </c>
      <c r="C361" s="250">
        <v>204711</v>
      </c>
      <c r="D361" s="250">
        <v>350</v>
      </c>
      <c r="E361" s="156">
        <v>20000000</v>
      </c>
      <c r="F361" s="157">
        <v>0</v>
      </c>
      <c r="G361" s="158">
        <v>0</v>
      </c>
    </row>
    <row r="362" spans="1:7" x14ac:dyDescent="0.2">
      <c r="A362" s="248">
        <v>54057</v>
      </c>
      <c r="B362" s="249" t="s">
        <v>1957</v>
      </c>
      <c r="C362" s="250">
        <v>204712</v>
      </c>
      <c r="D362" s="250">
        <v>351</v>
      </c>
      <c r="E362" s="156">
        <v>20000000</v>
      </c>
      <c r="F362" s="157">
        <v>0</v>
      </c>
      <c r="G362" s="158">
        <v>0</v>
      </c>
    </row>
    <row r="363" spans="1:7" x14ac:dyDescent="0.2">
      <c r="A363" s="248">
        <v>54088</v>
      </c>
      <c r="B363" s="249" t="s">
        <v>1958</v>
      </c>
      <c r="C363" s="250">
        <v>204801</v>
      </c>
      <c r="D363" s="250">
        <v>352</v>
      </c>
      <c r="E363" s="156">
        <v>20000000</v>
      </c>
      <c r="F363" s="157">
        <v>0</v>
      </c>
      <c r="G363" s="158">
        <v>0</v>
      </c>
    </row>
    <row r="364" spans="1:7" x14ac:dyDescent="0.2">
      <c r="A364" s="248">
        <v>54117</v>
      </c>
      <c r="B364" s="249" t="s">
        <v>1959</v>
      </c>
      <c r="C364" s="250">
        <v>204802</v>
      </c>
      <c r="D364" s="250">
        <v>353</v>
      </c>
      <c r="E364" s="156">
        <v>20000000</v>
      </c>
      <c r="F364" s="157">
        <v>20000000</v>
      </c>
      <c r="G364" s="158">
        <v>317200</v>
      </c>
    </row>
    <row r="365" spans="1:7" x14ac:dyDescent="0.2">
      <c r="A365" s="248"/>
      <c r="B365" s="249" t="s">
        <v>1960</v>
      </c>
      <c r="C365" s="250"/>
      <c r="D365" s="250">
        <v>354</v>
      </c>
      <c r="E365" s="156"/>
      <c r="F365" s="157"/>
      <c r="G365" s="158"/>
    </row>
    <row r="366" spans="1:7" x14ac:dyDescent="0.2">
      <c r="A366" s="248"/>
      <c r="B366" s="249" t="s">
        <v>1961</v>
      </c>
      <c r="C366" s="250"/>
      <c r="D366" s="250">
        <v>355</v>
      </c>
      <c r="E366" s="156"/>
      <c r="F366" s="157"/>
      <c r="G366" s="158"/>
    </row>
    <row r="367" spans="1:7" x14ac:dyDescent="0.2">
      <c r="A367" s="248"/>
      <c r="B367" s="249" t="s">
        <v>1962</v>
      </c>
      <c r="C367" s="250"/>
      <c r="D367" s="250">
        <v>356</v>
      </c>
      <c r="E367" s="156"/>
      <c r="F367" s="157"/>
      <c r="G367" s="158"/>
    </row>
    <row r="368" spans="1:7" x14ac:dyDescent="0.2">
      <c r="A368" s="248"/>
      <c r="B368" s="249" t="s">
        <v>1963</v>
      </c>
      <c r="C368" s="250"/>
      <c r="D368" s="250">
        <v>357</v>
      </c>
      <c r="E368" s="156"/>
      <c r="F368" s="157"/>
      <c r="G368" s="158"/>
    </row>
    <row r="369" spans="1:7" x14ac:dyDescent="0.2">
      <c r="A369" s="248"/>
      <c r="B369" s="249" t="s">
        <v>1964</v>
      </c>
      <c r="C369" s="250"/>
      <c r="D369" s="250">
        <v>358</v>
      </c>
      <c r="E369" s="156"/>
      <c r="F369" s="157"/>
      <c r="G369" s="158"/>
    </row>
    <row r="370" spans="1:7" x14ac:dyDescent="0.2">
      <c r="A370" s="248"/>
      <c r="B370" s="249" t="s">
        <v>1965</v>
      </c>
      <c r="C370" s="250"/>
      <c r="D370" s="250">
        <v>359</v>
      </c>
      <c r="E370" s="156"/>
      <c r="F370" s="157"/>
      <c r="G370" s="158"/>
    </row>
    <row r="371" spans="1:7" x14ac:dyDescent="0.2">
      <c r="A371" s="248"/>
      <c r="B371" s="249" t="s">
        <v>1966</v>
      </c>
      <c r="C371" s="250"/>
      <c r="D371" s="250">
        <v>360</v>
      </c>
      <c r="E371" s="156"/>
      <c r="F371" s="157"/>
      <c r="G371" s="158"/>
    </row>
    <row r="372" spans="1:7" x14ac:dyDescent="0.2">
      <c r="A372" s="248"/>
      <c r="B372" s="249" t="s">
        <v>1967</v>
      </c>
      <c r="C372" s="250"/>
      <c r="D372" s="250">
        <v>361</v>
      </c>
      <c r="E372" s="156"/>
      <c r="F372" s="157"/>
      <c r="G372" s="158"/>
    </row>
    <row r="373" spans="1:7" x14ac:dyDescent="0.2">
      <c r="A373" s="248"/>
      <c r="B373" s="249" t="s">
        <v>1968</v>
      </c>
      <c r="C373" s="250"/>
      <c r="D373" s="250">
        <v>362</v>
      </c>
      <c r="E373" s="156"/>
      <c r="F373" s="157"/>
      <c r="G373" s="158"/>
    </row>
    <row r="374" spans="1:7" x14ac:dyDescent="0.2">
      <c r="A374" s="248"/>
      <c r="B374" s="249" t="s">
        <v>1969</v>
      </c>
      <c r="C374" s="250"/>
      <c r="D374" s="250">
        <v>363</v>
      </c>
      <c r="E374" s="156"/>
      <c r="F374" s="157"/>
      <c r="G374" s="158"/>
    </row>
    <row r="375" spans="1:7" x14ac:dyDescent="0.2">
      <c r="A375" s="248"/>
      <c r="B375" s="249" t="s">
        <v>1970</v>
      </c>
      <c r="C375" s="250"/>
      <c r="D375" s="250">
        <v>364</v>
      </c>
      <c r="E375" s="156"/>
      <c r="F375" s="157"/>
      <c r="G375" s="158"/>
    </row>
    <row r="376" spans="1:7" x14ac:dyDescent="0.2">
      <c r="A376" s="248"/>
      <c r="B376" s="249" t="s">
        <v>1971</v>
      </c>
      <c r="C376" s="250"/>
      <c r="D376" s="250">
        <v>365</v>
      </c>
      <c r="E376" s="156"/>
      <c r="F376" s="157"/>
      <c r="G376" s="158"/>
    </row>
    <row r="377" spans="1:7" x14ac:dyDescent="0.2">
      <c r="A377" s="248"/>
      <c r="B377" s="249" t="s">
        <v>1972</v>
      </c>
      <c r="C377" s="250"/>
      <c r="D377" s="250">
        <v>366</v>
      </c>
      <c r="E377" s="156"/>
      <c r="F377" s="157"/>
      <c r="G377" s="158"/>
    </row>
    <row r="378" spans="1:7" x14ac:dyDescent="0.2">
      <c r="A378" s="248"/>
      <c r="B378" s="249" t="s">
        <v>1973</v>
      </c>
      <c r="C378" s="250"/>
      <c r="D378" s="250">
        <v>367</v>
      </c>
      <c r="E378" s="156"/>
      <c r="F378" s="157"/>
      <c r="G378" s="158"/>
    </row>
    <row r="379" spans="1:7" x14ac:dyDescent="0.2">
      <c r="A379" s="248"/>
      <c r="B379" s="249" t="s">
        <v>1974</v>
      </c>
      <c r="C379" s="250"/>
      <c r="D379" s="250">
        <v>368</v>
      </c>
      <c r="E379" s="156"/>
      <c r="F379" s="157"/>
      <c r="G379" s="158"/>
    </row>
    <row r="380" spans="1:7" x14ac:dyDescent="0.2">
      <c r="A380" s="248"/>
      <c r="B380" s="249" t="s">
        <v>1975</v>
      </c>
      <c r="C380" s="250"/>
      <c r="D380" s="250">
        <v>369</v>
      </c>
      <c r="E380" s="156"/>
      <c r="F380" s="157"/>
      <c r="G380" s="158"/>
    </row>
    <row r="381" spans="1:7" x14ac:dyDescent="0.2">
      <c r="A381" s="248"/>
      <c r="B381" s="249" t="s">
        <v>1976</v>
      </c>
      <c r="C381" s="250"/>
      <c r="D381" s="250">
        <v>370</v>
      </c>
      <c r="E381" s="156"/>
      <c r="F381" s="157"/>
      <c r="G381" s="158"/>
    </row>
    <row r="382" spans="1:7" x14ac:dyDescent="0.2">
      <c r="A382" s="248"/>
      <c r="B382" s="249" t="s">
        <v>1977</v>
      </c>
      <c r="C382" s="250"/>
      <c r="D382" s="250">
        <v>371</v>
      </c>
      <c r="E382" s="156"/>
      <c r="F382" s="157"/>
      <c r="G382" s="158"/>
    </row>
    <row r="383" spans="1:7" x14ac:dyDescent="0.2">
      <c r="A383" s="248"/>
      <c r="B383" s="249" t="s">
        <v>1978</v>
      </c>
      <c r="C383" s="250"/>
      <c r="D383" s="250">
        <v>372</v>
      </c>
      <c r="E383" s="156"/>
      <c r="F383" s="157"/>
      <c r="G383" s="158"/>
    </row>
    <row r="384" spans="1:7" x14ac:dyDescent="0.2">
      <c r="A384" s="248"/>
      <c r="B384" s="249" t="s">
        <v>1979</v>
      </c>
      <c r="C384" s="250"/>
      <c r="D384" s="250">
        <v>373</v>
      </c>
      <c r="E384" s="156"/>
      <c r="F384" s="157"/>
      <c r="G384" s="158"/>
    </row>
    <row r="385" spans="1:7" x14ac:dyDescent="0.2">
      <c r="A385" s="248"/>
      <c r="B385" s="249" t="s">
        <v>1980</v>
      </c>
      <c r="C385" s="250"/>
      <c r="D385" s="250">
        <v>374</v>
      </c>
      <c r="E385" s="156"/>
      <c r="F385" s="157"/>
      <c r="G385" s="158"/>
    </row>
    <row r="386" spans="1:7" x14ac:dyDescent="0.2">
      <c r="A386" s="248"/>
      <c r="B386" s="249" t="s">
        <v>1981</v>
      </c>
      <c r="C386" s="250"/>
      <c r="D386" s="250">
        <v>375</v>
      </c>
      <c r="E386" s="156"/>
      <c r="F386" s="157"/>
      <c r="G386" s="158"/>
    </row>
    <row r="387" spans="1:7" x14ac:dyDescent="0.2">
      <c r="A387" s="248"/>
      <c r="B387" s="249" t="s">
        <v>1982</v>
      </c>
      <c r="C387" s="250"/>
      <c r="D387" s="250">
        <v>376</v>
      </c>
      <c r="E387" s="156"/>
      <c r="F387" s="157"/>
      <c r="G387" s="158"/>
    </row>
    <row r="388" spans="1:7" x14ac:dyDescent="0.2">
      <c r="A388" s="248"/>
      <c r="B388" s="249" t="s">
        <v>1983</v>
      </c>
      <c r="C388" s="250"/>
      <c r="D388" s="250">
        <v>377</v>
      </c>
      <c r="E388" s="156"/>
      <c r="F388" s="157"/>
      <c r="G388" s="158"/>
    </row>
    <row r="389" spans="1:7" x14ac:dyDescent="0.2">
      <c r="A389" s="248"/>
      <c r="B389" s="249" t="s">
        <v>1984</v>
      </c>
      <c r="C389" s="250"/>
      <c r="D389" s="250">
        <v>378</v>
      </c>
      <c r="E389" s="156"/>
      <c r="F389" s="157"/>
      <c r="G389" s="158"/>
    </row>
    <row r="390" spans="1:7" x14ac:dyDescent="0.2">
      <c r="A390" s="248"/>
      <c r="B390" s="249" t="s">
        <v>1985</v>
      </c>
      <c r="C390" s="250"/>
      <c r="D390" s="250">
        <v>379</v>
      </c>
      <c r="E390" s="156"/>
      <c r="F390" s="157"/>
      <c r="G390" s="158"/>
    </row>
    <row r="391" spans="1:7" x14ac:dyDescent="0.2">
      <c r="A391" s="248"/>
      <c r="B391" s="249" t="s">
        <v>1986</v>
      </c>
      <c r="C391" s="250"/>
      <c r="D391" s="250">
        <v>380</v>
      </c>
      <c r="E391" s="156"/>
      <c r="F391" s="157"/>
      <c r="G391" s="158"/>
    </row>
    <row r="392" spans="1:7" x14ac:dyDescent="0.2">
      <c r="A392" s="248"/>
      <c r="B392" s="249" t="s">
        <v>1987</v>
      </c>
      <c r="C392" s="250"/>
      <c r="D392" s="250">
        <v>381</v>
      </c>
      <c r="E392" s="156"/>
      <c r="F392" s="157"/>
      <c r="G392" s="158"/>
    </row>
    <row r="393" spans="1:7" x14ac:dyDescent="0.2">
      <c r="A393" s="248"/>
      <c r="B393" s="249" t="s">
        <v>1988</v>
      </c>
      <c r="C393" s="250"/>
      <c r="D393" s="250">
        <v>382</v>
      </c>
      <c r="E393" s="156"/>
      <c r="F393" s="157"/>
      <c r="G393" s="158"/>
    </row>
    <row r="394" spans="1:7" x14ac:dyDescent="0.2">
      <c r="A394" s="248"/>
      <c r="B394" s="249" t="s">
        <v>1989</v>
      </c>
      <c r="C394" s="250"/>
      <c r="D394" s="250">
        <v>383</v>
      </c>
      <c r="E394" s="156"/>
      <c r="F394" s="157"/>
      <c r="G394" s="158"/>
    </row>
    <row r="395" spans="1:7" x14ac:dyDescent="0.2">
      <c r="A395" s="248"/>
      <c r="B395" s="249" t="s">
        <v>1990</v>
      </c>
      <c r="C395" s="250"/>
      <c r="D395" s="250">
        <v>384</v>
      </c>
      <c r="E395" s="156"/>
      <c r="F395" s="157"/>
      <c r="G395" s="158"/>
    </row>
    <row r="396" spans="1:7" x14ac:dyDescent="0.2">
      <c r="A396" s="248"/>
      <c r="B396" s="249" t="s">
        <v>1991</v>
      </c>
      <c r="C396" s="250"/>
      <c r="D396" s="250">
        <v>385</v>
      </c>
      <c r="E396" s="156"/>
      <c r="F396" s="157"/>
      <c r="G396" s="158"/>
    </row>
    <row r="397" spans="1:7" x14ac:dyDescent="0.2">
      <c r="A397" s="248"/>
      <c r="B397" s="249" t="s">
        <v>1992</v>
      </c>
      <c r="C397" s="250"/>
      <c r="D397" s="250">
        <v>386</v>
      </c>
      <c r="E397" s="156"/>
      <c r="F397" s="157"/>
      <c r="G397" s="158"/>
    </row>
    <row r="398" spans="1:7" x14ac:dyDescent="0.2">
      <c r="A398" s="248"/>
      <c r="B398" s="249" t="s">
        <v>1993</v>
      </c>
      <c r="C398" s="250"/>
      <c r="D398" s="250">
        <v>387</v>
      </c>
      <c r="E398" s="156"/>
      <c r="F398" s="157"/>
      <c r="G398" s="158"/>
    </row>
    <row r="399" spans="1:7" x14ac:dyDescent="0.2">
      <c r="A399" s="248"/>
      <c r="B399" s="249" t="s">
        <v>1994</v>
      </c>
      <c r="C399" s="250"/>
      <c r="D399" s="250">
        <v>388</v>
      </c>
      <c r="E399" s="156"/>
      <c r="F399" s="157"/>
      <c r="G399" s="158"/>
    </row>
    <row r="400" spans="1:7" x14ac:dyDescent="0.2">
      <c r="A400" s="248"/>
      <c r="B400" s="249" t="s">
        <v>1995</v>
      </c>
      <c r="C400" s="250"/>
      <c r="D400" s="250">
        <v>389</v>
      </c>
      <c r="E400" s="156"/>
      <c r="F400" s="157"/>
      <c r="G400" s="158"/>
    </row>
    <row r="401" spans="1:7" x14ac:dyDescent="0.2">
      <c r="A401" s="248"/>
      <c r="B401" s="249" t="s">
        <v>1996</v>
      </c>
      <c r="C401" s="250"/>
      <c r="D401" s="250">
        <v>390</v>
      </c>
      <c r="E401" s="156"/>
      <c r="F401" s="157"/>
      <c r="G401" s="158"/>
    </row>
    <row r="402" spans="1:7" x14ac:dyDescent="0.2">
      <c r="A402" s="248"/>
      <c r="B402" s="249" t="s">
        <v>1997</v>
      </c>
      <c r="C402" s="250"/>
      <c r="D402" s="250">
        <v>391</v>
      </c>
      <c r="E402" s="156"/>
      <c r="F402" s="157"/>
      <c r="G402" s="158"/>
    </row>
    <row r="403" spans="1:7" x14ac:dyDescent="0.2">
      <c r="A403" s="248"/>
      <c r="B403" s="249" t="s">
        <v>1998</v>
      </c>
      <c r="C403" s="250"/>
      <c r="D403" s="250">
        <v>392</v>
      </c>
      <c r="E403" s="156"/>
      <c r="F403" s="157"/>
      <c r="G403" s="158"/>
    </row>
    <row r="404" spans="1:7" x14ac:dyDescent="0.2">
      <c r="A404" s="248"/>
      <c r="B404" s="249" t="s">
        <v>1999</v>
      </c>
      <c r="C404" s="250"/>
      <c r="D404" s="250">
        <v>393</v>
      </c>
      <c r="E404" s="156"/>
      <c r="F404" s="157"/>
      <c r="G404" s="158"/>
    </row>
    <row r="405" spans="1:7" x14ac:dyDescent="0.2">
      <c r="A405" s="248"/>
      <c r="B405" s="249" t="s">
        <v>2000</v>
      </c>
      <c r="C405" s="250"/>
      <c r="D405" s="250">
        <v>394</v>
      </c>
      <c r="E405" s="156"/>
      <c r="F405" s="157"/>
      <c r="G405" s="158"/>
    </row>
    <row r="406" spans="1:7" x14ac:dyDescent="0.2">
      <c r="A406" s="248"/>
      <c r="B406" s="249" t="s">
        <v>2001</v>
      </c>
      <c r="C406" s="250"/>
      <c r="D406" s="250">
        <v>395</v>
      </c>
      <c r="E406" s="156"/>
      <c r="F406" s="157"/>
      <c r="G406" s="158"/>
    </row>
    <row r="407" spans="1:7" x14ac:dyDescent="0.2">
      <c r="A407" s="248"/>
      <c r="B407" s="249" t="s">
        <v>2002</v>
      </c>
      <c r="C407" s="250"/>
      <c r="D407" s="250">
        <v>396</v>
      </c>
      <c r="E407" s="156"/>
      <c r="F407" s="157"/>
      <c r="G407" s="158"/>
    </row>
    <row r="408" spans="1:7" x14ac:dyDescent="0.2">
      <c r="A408" s="248"/>
      <c r="B408" s="249" t="s">
        <v>2003</v>
      </c>
      <c r="C408" s="250"/>
      <c r="D408" s="250">
        <v>397</v>
      </c>
      <c r="E408" s="156"/>
      <c r="F408" s="157"/>
      <c r="G408" s="158"/>
    </row>
    <row r="409" spans="1:7" x14ac:dyDescent="0.2">
      <c r="A409" s="248"/>
      <c r="B409" s="249" t="s">
        <v>2004</v>
      </c>
      <c r="C409" s="250"/>
      <c r="D409" s="250">
        <v>398</v>
      </c>
      <c r="E409" s="156"/>
      <c r="F409" s="157"/>
      <c r="G409" s="158"/>
    </row>
    <row r="410" spans="1:7" x14ac:dyDescent="0.2">
      <c r="A410" s="248"/>
      <c r="B410" s="249" t="s">
        <v>2005</v>
      </c>
      <c r="C410" s="250"/>
      <c r="D410" s="250">
        <v>399</v>
      </c>
      <c r="E410" s="156"/>
      <c r="F410" s="157"/>
      <c r="G410" s="158"/>
    </row>
    <row r="411" spans="1:7" x14ac:dyDescent="0.2">
      <c r="A411" s="248"/>
      <c r="B411" s="249" t="s">
        <v>2006</v>
      </c>
      <c r="C411" s="250"/>
      <c r="D411" s="250">
        <v>400</v>
      </c>
      <c r="E411" s="156"/>
      <c r="F411" s="157"/>
      <c r="G411" s="158"/>
    </row>
    <row r="412" spans="1:7" x14ac:dyDescent="0.2">
      <c r="A412" s="248"/>
      <c r="B412" s="249" t="s">
        <v>2007</v>
      </c>
      <c r="C412" s="250"/>
      <c r="D412" s="250">
        <v>401</v>
      </c>
      <c r="E412" s="156"/>
      <c r="F412" s="157"/>
      <c r="G412" s="158"/>
    </row>
    <row r="413" spans="1:7" x14ac:dyDescent="0.2">
      <c r="A413" s="248"/>
      <c r="B413" s="249" t="s">
        <v>2008</v>
      </c>
      <c r="C413" s="250"/>
      <c r="D413" s="250">
        <v>402</v>
      </c>
      <c r="E413" s="156"/>
      <c r="F413" s="157"/>
      <c r="G413" s="158"/>
    </row>
    <row r="414" spans="1:7" x14ac:dyDescent="0.2">
      <c r="A414" s="248"/>
      <c r="B414" s="249" t="s">
        <v>2009</v>
      </c>
      <c r="C414" s="250"/>
      <c r="D414" s="250">
        <v>403</v>
      </c>
      <c r="E414" s="156"/>
      <c r="F414" s="157"/>
      <c r="G414" s="158"/>
    </row>
    <row r="415" spans="1:7" x14ac:dyDescent="0.2">
      <c r="A415" s="248"/>
      <c r="B415" s="249" t="s">
        <v>2010</v>
      </c>
      <c r="C415" s="250"/>
      <c r="D415" s="250">
        <v>404</v>
      </c>
      <c r="E415" s="156"/>
      <c r="F415" s="157"/>
      <c r="G415" s="158"/>
    </row>
    <row r="416" spans="1:7" x14ac:dyDescent="0.2">
      <c r="A416" s="248"/>
      <c r="B416" s="249" t="s">
        <v>2011</v>
      </c>
      <c r="C416" s="250"/>
      <c r="D416" s="250">
        <v>405</v>
      </c>
      <c r="E416" s="156"/>
      <c r="F416" s="157"/>
      <c r="G416" s="158"/>
    </row>
    <row r="417" spans="1:7" x14ac:dyDescent="0.2">
      <c r="A417" s="248"/>
      <c r="B417" s="249" t="s">
        <v>2012</v>
      </c>
      <c r="C417" s="250"/>
      <c r="D417" s="250">
        <v>406</v>
      </c>
      <c r="E417" s="156"/>
      <c r="F417" s="157"/>
      <c r="G417" s="158"/>
    </row>
    <row r="418" spans="1:7" x14ac:dyDescent="0.2">
      <c r="A418" s="248"/>
      <c r="B418" s="249" t="s">
        <v>2013</v>
      </c>
      <c r="C418" s="250"/>
      <c r="D418" s="250">
        <v>407</v>
      </c>
      <c r="E418" s="156"/>
      <c r="F418" s="157"/>
      <c r="G418" s="158"/>
    </row>
    <row r="419" spans="1:7" x14ac:dyDescent="0.2">
      <c r="A419" s="248"/>
      <c r="B419" s="249" t="s">
        <v>2014</v>
      </c>
      <c r="C419" s="250"/>
      <c r="D419" s="250">
        <v>408</v>
      </c>
      <c r="E419" s="156"/>
      <c r="F419" s="157"/>
      <c r="G419" s="158"/>
    </row>
    <row r="420" spans="1:7" x14ac:dyDescent="0.2">
      <c r="A420" s="248"/>
      <c r="B420" s="249" t="s">
        <v>2015</v>
      </c>
      <c r="C420" s="250"/>
      <c r="D420" s="250">
        <v>409</v>
      </c>
      <c r="E420" s="156"/>
      <c r="F420" s="157"/>
      <c r="G420" s="158"/>
    </row>
    <row r="421" spans="1:7" x14ac:dyDescent="0.2">
      <c r="A421" s="248"/>
      <c r="B421" s="249" t="s">
        <v>2016</v>
      </c>
      <c r="C421" s="250"/>
      <c r="D421" s="250">
        <v>410</v>
      </c>
      <c r="E421" s="156"/>
      <c r="F421" s="157"/>
      <c r="G421" s="158"/>
    </row>
    <row r="422" spans="1:7" x14ac:dyDescent="0.2">
      <c r="A422" s="248"/>
      <c r="B422" s="249" t="s">
        <v>2017</v>
      </c>
      <c r="C422" s="250"/>
      <c r="D422" s="250">
        <v>411</v>
      </c>
      <c r="E422" s="156"/>
      <c r="F422" s="157"/>
      <c r="G422" s="158"/>
    </row>
    <row r="423" spans="1:7" x14ac:dyDescent="0.2">
      <c r="A423" s="248"/>
      <c r="B423" s="249" t="s">
        <v>2018</v>
      </c>
      <c r="C423" s="250"/>
      <c r="D423" s="250">
        <v>412</v>
      </c>
      <c r="E423" s="156"/>
      <c r="F423" s="157"/>
      <c r="G423" s="158"/>
    </row>
    <row r="424" spans="1:7" x14ac:dyDescent="0.2">
      <c r="A424" s="248"/>
      <c r="B424" s="249" t="s">
        <v>2019</v>
      </c>
      <c r="C424" s="250"/>
      <c r="D424" s="250">
        <v>413</v>
      </c>
      <c r="E424" s="156"/>
      <c r="F424" s="157"/>
      <c r="G424" s="158"/>
    </row>
    <row r="425" spans="1:7" x14ac:dyDescent="0.2">
      <c r="A425" s="248"/>
      <c r="B425" s="249" t="s">
        <v>2020</v>
      </c>
      <c r="C425" s="250"/>
      <c r="D425" s="250">
        <v>414</v>
      </c>
      <c r="E425" s="156"/>
      <c r="F425" s="157"/>
      <c r="G425" s="158"/>
    </row>
    <row r="426" spans="1:7" x14ac:dyDescent="0.2">
      <c r="A426" s="248"/>
      <c r="B426" s="249" t="s">
        <v>2021</v>
      </c>
      <c r="C426" s="250"/>
      <c r="D426" s="250">
        <v>415</v>
      </c>
      <c r="E426" s="156"/>
      <c r="F426" s="157"/>
      <c r="G426" s="158"/>
    </row>
    <row r="427" spans="1:7" x14ac:dyDescent="0.2">
      <c r="A427" s="248"/>
      <c r="B427" s="249" t="s">
        <v>2022</v>
      </c>
      <c r="C427" s="250"/>
      <c r="D427" s="250">
        <v>416</v>
      </c>
      <c r="E427" s="156"/>
      <c r="F427" s="157"/>
      <c r="G427" s="158"/>
    </row>
    <row r="428" spans="1:7" x14ac:dyDescent="0.2">
      <c r="A428" s="248"/>
      <c r="B428" s="249" t="s">
        <v>2023</v>
      </c>
      <c r="C428" s="250"/>
      <c r="D428" s="250">
        <v>417</v>
      </c>
      <c r="E428" s="156"/>
      <c r="F428" s="157"/>
      <c r="G428" s="158"/>
    </row>
    <row r="429" spans="1:7" x14ac:dyDescent="0.2">
      <c r="A429" s="248"/>
      <c r="B429" s="249" t="s">
        <v>2024</v>
      </c>
      <c r="C429" s="250"/>
      <c r="D429" s="250">
        <v>418</v>
      </c>
      <c r="E429" s="156"/>
      <c r="F429" s="157"/>
      <c r="G429" s="158"/>
    </row>
    <row r="430" spans="1:7" x14ac:dyDescent="0.2">
      <c r="A430" s="248"/>
      <c r="B430" s="249" t="s">
        <v>2025</v>
      </c>
      <c r="C430" s="250"/>
      <c r="D430" s="250">
        <v>419</v>
      </c>
      <c r="E430" s="156"/>
      <c r="F430" s="157"/>
      <c r="G430" s="158"/>
    </row>
    <row r="431" spans="1:7" x14ac:dyDescent="0.2">
      <c r="A431" s="248"/>
      <c r="B431" s="249" t="s">
        <v>2026</v>
      </c>
      <c r="C431" s="250"/>
      <c r="D431" s="250">
        <v>420</v>
      </c>
      <c r="E431" s="156"/>
      <c r="F431" s="157"/>
      <c r="G431" s="158"/>
    </row>
    <row r="432" spans="1:7" x14ac:dyDescent="0.2">
      <c r="A432" s="248"/>
      <c r="B432" s="249" t="s">
        <v>2027</v>
      </c>
      <c r="C432" s="250"/>
      <c r="D432" s="250">
        <v>421</v>
      </c>
      <c r="E432" s="156"/>
      <c r="F432" s="157"/>
      <c r="G432" s="158"/>
    </row>
    <row r="433" spans="1:7" x14ac:dyDescent="0.2">
      <c r="A433" s="248"/>
      <c r="B433" s="249" t="s">
        <v>2028</v>
      </c>
      <c r="C433" s="250"/>
      <c r="D433" s="250">
        <v>422</v>
      </c>
      <c r="E433" s="156"/>
      <c r="F433" s="157"/>
      <c r="G433" s="158"/>
    </row>
    <row r="434" spans="1:7" x14ac:dyDescent="0.2">
      <c r="A434" s="248"/>
      <c r="B434" s="249" t="s">
        <v>2029</v>
      </c>
      <c r="C434" s="250"/>
      <c r="D434" s="250">
        <v>423</v>
      </c>
      <c r="E434" s="156"/>
      <c r="F434" s="157"/>
      <c r="G434" s="158"/>
    </row>
    <row r="435" spans="1:7" x14ac:dyDescent="0.2">
      <c r="A435" s="248"/>
      <c r="B435" s="249" t="s">
        <v>2030</v>
      </c>
      <c r="C435" s="250"/>
      <c r="D435" s="250">
        <v>424</v>
      </c>
      <c r="E435" s="156"/>
      <c r="F435" s="157"/>
      <c r="G435" s="158"/>
    </row>
    <row r="436" spans="1:7" x14ac:dyDescent="0.2">
      <c r="A436" s="248"/>
      <c r="B436" s="249" t="s">
        <v>2031</v>
      </c>
      <c r="C436" s="250"/>
      <c r="D436" s="250">
        <v>425</v>
      </c>
      <c r="E436" s="156"/>
      <c r="F436" s="157"/>
      <c r="G436" s="158"/>
    </row>
    <row r="437" spans="1:7" x14ac:dyDescent="0.2">
      <c r="A437" s="248"/>
      <c r="B437" s="249" t="s">
        <v>2032</v>
      </c>
      <c r="C437" s="250"/>
      <c r="D437" s="250">
        <v>426</v>
      </c>
      <c r="E437" s="156"/>
      <c r="F437" s="157"/>
      <c r="G437" s="158"/>
    </row>
    <row r="438" spans="1:7" x14ac:dyDescent="0.2">
      <c r="A438" s="248"/>
      <c r="B438" s="249" t="s">
        <v>2033</v>
      </c>
      <c r="C438" s="250"/>
      <c r="D438" s="250">
        <v>427</v>
      </c>
      <c r="E438" s="156"/>
      <c r="F438" s="157"/>
      <c r="G438" s="158"/>
    </row>
    <row r="439" spans="1:7" x14ac:dyDescent="0.2">
      <c r="A439" s="248"/>
      <c r="B439" s="249" t="s">
        <v>2034</v>
      </c>
      <c r="C439" s="250"/>
      <c r="D439" s="250">
        <v>428</v>
      </c>
      <c r="E439" s="156"/>
      <c r="F439" s="157"/>
      <c r="G439" s="158"/>
    </row>
    <row r="440" spans="1:7" x14ac:dyDescent="0.2">
      <c r="A440" s="248"/>
      <c r="B440" s="249" t="s">
        <v>2035</v>
      </c>
      <c r="C440" s="250"/>
      <c r="D440" s="250">
        <v>429</v>
      </c>
      <c r="E440" s="156"/>
      <c r="F440" s="157"/>
      <c r="G440" s="158"/>
    </row>
    <row r="441" spans="1:7" x14ac:dyDescent="0.2">
      <c r="A441" s="248"/>
      <c r="B441" s="249" t="s">
        <v>2036</v>
      </c>
      <c r="C441" s="250"/>
      <c r="D441" s="250">
        <v>430</v>
      </c>
      <c r="E441" s="156"/>
      <c r="F441" s="157"/>
      <c r="G441" s="158"/>
    </row>
    <row r="442" spans="1:7" x14ac:dyDescent="0.2">
      <c r="A442" s="248"/>
      <c r="B442" s="249" t="s">
        <v>2037</v>
      </c>
      <c r="C442" s="250"/>
      <c r="D442" s="250">
        <v>431</v>
      </c>
      <c r="E442" s="156"/>
      <c r="F442" s="157"/>
      <c r="G442" s="158"/>
    </row>
    <row r="443" spans="1:7" x14ac:dyDescent="0.2">
      <c r="A443" s="248"/>
      <c r="B443" s="249" t="s">
        <v>2038</v>
      </c>
      <c r="C443" s="250"/>
      <c r="D443" s="250">
        <v>432</v>
      </c>
      <c r="E443" s="156"/>
      <c r="F443" s="157"/>
      <c r="G443" s="158"/>
    </row>
    <row r="444" spans="1:7" x14ac:dyDescent="0.2">
      <c r="A444" s="248"/>
      <c r="B444" s="249" t="s">
        <v>2039</v>
      </c>
      <c r="C444" s="250"/>
      <c r="D444" s="250">
        <v>433</v>
      </c>
      <c r="E444" s="156"/>
      <c r="F444" s="157"/>
      <c r="G444" s="158"/>
    </row>
    <row r="445" spans="1:7" x14ac:dyDescent="0.2">
      <c r="A445" s="248"/>
      <c r="B445" s="249" t="s">
        <v>2040</v>
      </c>
      <c r="C445" s="250"/>
      <c r="D445" s="250">
        <v>434</v>
      </c>
      <c r="E445" s="156"/>
      <c r="F445" s="157"/>
      <c r="G445" s="158"/>
    </row>
    <row r="446" spans="1:7" x14ac:dyDescent="0.2">
      <c r="A446" s="248"/>
      <c r="B446" s="249" t="s">
        <v>2041</v>
      </c>
      <c r="C446" s="250"/>
      <c r="D446" s="250">
        <v>435</v>
      </c>
      <c r="E446" s="156"/>
      <c r="F446" s="157"/>
      <c r="G446" s="158"/>
    </row>
    <row r="447" spans="1:7" x14ac:dyDescent="0.2">
      <c r="A447" s="248"/>
      <c r="B447" s="249" t="s">
        <v>2042</v>
      </c>
      <c r="C447" s="250"/>
      <c r="D447" s="250">
        <v>436</v>
      </c>
      <c r="E447" s="156"/>
      <c r="F447" s="157"/>
      <c r="G447" s="158"/>
    </row>
    <row r="448" spans="1:7" x14ac:dyDescent="0.2">
      <c r="A448" s="248"/>
      <c r="B448" s="249" t="s">
        <v>2043</v>
      </c>
      <c r="C448" s="250"/>
      <c r="D448" s="250">
        <v>437</v>
      </c>
      <c r="E448" s="156"/>
      <c r="F448" s="157"/>
      <c r="G448" s="158"/>
    </row>
    <row r="449" spans="1:7" x14ac:dyDescent="0.2">
      <c r="A449" s="248"/>
      <c r="B449" s="249" t="s">
        <v>2044</v>
      </c>
      <c r="C449" s="250"/>
      <c r="D449" s="250">
        <v>438</v>
      </c>
      <c r="E449" s="156"/>
      <c r="F449" s="157"/>
      <c r="G449" s="158"/>
    </row>
    <row r="450" spans="1:7" x14ac:dyDescent="0.2">
      <c r="A450" s="248"/>
      <c r="B450" s="249" t="s">
        <v>2045</v>
      </c>
      <c r="C450" s="250"/>
      <c r="D450" s="250">
        <v>439</v>
      </c>
      <c r="E450" s="156"/>
      <c r="F450" s="157"/>
      <c r="G450" s="158"/>
    </row>
    <row r="451" spans="1:7" x14ac:dyDescent="0.2">
      <c r="A451" s="248"/>
      <c r="B451" s="249" t="s">
        <v>2046</v>
      </c>
      <c r="C451" s="250"/>
      <c r="D451" s="250">
        <v>440</v>
      </c>
      <c r="E451" s="156"/>
      <c r="F451" s="157"/>
      <c r="G451" s="158"/>
    </row>
    <row r="452" spans="1:7" x14ac:dyDescent="0.2">
      <c r="A452" s="248"/>
      <c r="B452" s="249" t="s">
        <v>2047</v>
      </c>
      <c r="C452" s="250"/>
      <c r="D452" s="250">
        <v>441</v>
      </c>
      <c r="E452" s="156"/>
      <c r="F452" s="157"/>
      <c r="G452" s="158"/>
    </row>
    <row r="453" spans="1:7" x14ac:dyDescent="0.2">
      <c r="A453" s="248"/>
      <c r="B453" s="249" t="s">
        <v>2048</v>
      </c>
      <c r="C453" s="250"/>
      <c r="D453" s="250">
        <v>442</v>
      </c>
      <c r="E453" s="156"/>
      <c r="F453" s="157"/>
      <c r="G453" s="158"/>
    </row>
    <row r="454" spans="1:7" x14ac:dyDescent="0.2">
      <c r="A454" s="248"/>
      <c r="B454" s="249" t="s">
        <v>2049</v>
      </c>
      <c r="C454" s="250"/>
      <c r="D454" s="250">
        <v>443</v>
      </c>
      <c r="E454" s="156"/>
      <c r="F454" s="157"/>
      <c r="G454" s="158"/>
    </row>
    <row r="455" spans="1:7" x14ac:dyDescent="0.2">
      <c r="A455" s="248"/>
      <c r="B455" s="249" t="s">
        <v>2050</v>
      </c>
      <c r="C455" s="250"/>
      <c r="D455" s="250">
        <v>444</v>
      </c>
      <c r="E455" s="156"/>
      <c r="F455" s="157"/>
      <c r="G455" s="158"/>
    </row>
    <row r="456" spans="1:7" x14ac:dyDescent="0.2">
      <c r="A456" s="248"/>
      <c r="B456" s="249" t="s">
        <v>2051</v>
      </c>
      <c r="C456" s="250"/>
      <c r="D456" s="250">
        <v>445</v>
      </c>
      <c r="E456" s="156"/>
      <c r="F456" s="157"/>
      <c r="G456" s="158"/>
    </row>
    <row r="457" spans="1:7" x14ac:dyDescent="0.2">
      <c r="A457" s="248"/>
      <c r="B457" s="249" t="s">
        <v>2052</v>
      </c>
      <c r="C457" s="250"/>
      <c r="D457" s="250">
        <v>446</v>
      </c>
      <c r="E457" s="156"/>
      <c r="F457" s="157"/>
      <c r="G457" s="158"/>
    </row>
    <row r="458" spans="1:7" x14ac:dyDescent="0.2">
      <c r="A458" s="248"/>
      <c r="B458" s="249" t="s">
        <v>2053</v>
      </c>
      <c r="C458" s="250"/>
      <c r="D458" s="250">
        <v>447</v>
      </c>
      <c r="E458" s="156"/>
      <c r="F458" s="157"/>
      <c r="G458" s="158"/>
    </row>
    <row r="459" spans="1:7" x14ac:dyDescent="0.2">
      <c r="A459" s="248"/>
      <c r="B459" s="249" t="s">
        <v>2054</v>
      </c>
      <c r="C459" s="250"/>
      <c r="D459" s="250">
        <v>448</v>
      </c>
      <c r="E459" s="156"/>
      <c r="F459" s="157"/>
      <c r="G459" s="158"/>
    </row>
    <row r="460" spans="1:7" x14ac:dyDescent="0.2">
      <c r="A460" s="248"/>
      <c r="B460" s="249" t="s">
        <v>2055</v>
      </c>
      <c r="C460" s="250"/>
      <c r="D460" s="250">
        <v>449</v>
      </c>
      <c r="E460" s="156"/>
      <c r="F460" s="157"/>
      <c r="G460" s="158"/>
    </row>
    <row r="461" spans="1:7" x14ac:dyDescent="0.2">
      <c r="A461" s="248"/>
      <c r="B461" s="249" t="s">
        <v>2056</v>
      </c>
      <c r="C461" s="250"/>
      <c r="D461" s="250">
        <v>450</v>
      </c>
      <c r="E461" s="156"/>
      <c r="F461" s="157"/>
      <c r="G461" s="158"/>
    </row>
    <row r="462" spans="1:7" x14ac:dyDescent="0.2">
      <c r="A462" s="248"/>
      <c r="B462" s="249" t="s">
        <v>2057</v>
      </c>
      <c r="C462" s="250"/>
      <c r="D462" s="250">
        <v>451</v>
      </c>
      <c r="E462" s="156"/>
      <c r="F462" s="157"/>
      <c r="G462" s="158"/>
    </row>
    <row r="463" spans="1:7" x14ac:dyDescent="0.2">
      <c r="A463" s="248"/>
      <c r="B463" s="249" t="s">
        <v>2058</v>
      </c>
      <c r="C463" s="250"/>
      <c r="D463" s="250">
        <v>452</v>
      </c>
      <c r="E463" s="156"/>
      <c r="F463" s="157"/>
      <c r="G463" s="158"/>
    </row>
    <row r="464" spans="1:7" x14ac:dyDescent="0.2">
      <c r="A464" s="248"/>
      <c r="B464" s="249" t="s">
        <v>2059</v>
      </c>
      <c r="C464" s="250"/>
      <c r="D464" s="250">
        <v>453</v>
      </c>
      <c r="E464" s="156"/>
      <c r="F464" s="157"/>
      <c r="G464" s="158"/>
    </row>
    <row r="465" spans="1:7" x14ac:dyDescent="0.2">
      <c r="A465" s="248"/>
      <c r="B465" s="249" t="s">
        <v>2060</v>
      </c>
      <c r="C465" s="250"/>
      <c r="D465" s="250">
        <v>454</v>
      </c>
      <c r="E465" s="156"/>
      <c r="F465" s="157"/>
      <c r="G465" s="158"/>
    </row>
    <row r="466" spans="1:7" x14ac:dyDescent="0.2">
      <c r="A466" s="248"/>
      <c r="B466" s="249" t="s">
        <v>2061</v>
      </c>
      <c r="C466" s="250"/>
      <c r="D466" s="250">
        <v>455</v>
      </c>
      <c r="E466" s="156"/>
      <c r="F466" s="157"/>
      <c r="G466" s="158"/>
    </row>
    <row r="467" spans="1:7" x14ac:dyDescent="0.2">
      <c r="A467" s="248"/>
      <c r="B467" s="249" t="s">
        <v>2062</v>
      </c>
      <c r="C467" s="250"/>
      <c r="D467" s="250">
        <v>456</v>
      </c>
      <c r="E467" s="156"/>
      <c r="F467" s="157"/>
      <c r="G467" s="158"/>
    </row>
    <row r="468" spans="1:7" x14ac:dyDescent="0.2">
      <c r="A468" s="248"/>
      <c r="B468" s="249" t="s">
        <v>2063</v>
      </c>
      <c r="C468" s="250"/>
      <c r="D468" s="250">
        <v>457</v>
      </c>
      <c r="E468" s="156"/>
      <c r="F468" s="157"/>
      <c r="G468" s="158"/>
    </row>
    <row r="469" spans="1:7" x14ac:dyDescent="0.2">
      <c r="A469" s="248"/>
      <c r="B469" s="249" t="s">
        <v>2064</v>
      </c>
      <c r="C469" s="250"/>
      <c r="D469" s="250">
        <v>458</v>
      </c>
      <c r="E469" s="156"/>
      <c r="F469" s="157"/>
      <c r="G469" s="158"/>
    </row>
    <row r="470" spans="1:7" x14ac:dyDescent="0.2">
      <c r="A470" s="248"/>
      <c r="B470" s="249" t="s">
        <v>2065</v>
      </c>
      <c r="C470" s="250"/>
      <c r="D470" s="250">
        <v>459</v>
      </c>
      <c r="E470" s="156"/>
      <c r="F470" s="157"/>
      <c r="G470" s="158"/>
    </row>
    <row r="471" spans="1:7" x14ac:dyDescent="0.2">
      <c r="A471" s="248"/>
      <c r="B471" s="249" t="s">
        <v>2066</v>
      </c>
      <c r="C471" s="250"/>
      <c r="D471" s="250">
        <v>460</v>
      </c>
      <c r="E471" s="156"/>
      <c r="F471" s="157"/>
      <c r="G471" s="158"/>
    </row>
    <row r="472" spans="1:7" x14ac:dyDescent="0.2">
      <c r="A472" s="248"/>
      <c r="B472" s="249" t="s">
        <v>2067</v>
      </c>
      <c r="C472" s="250"/>
      <c r="D472" s="250">
        <v>461</v>
      </c>
      <c r="E472" s="156"/>
      <c r="F472" s="157"/>
      <c r="G472" s="158"/>
    </row>
    <row r="473" spans="1:7" x14ac:dyDescent="0.2">
      <c r="A473" s="248"/>
      <c r="B473" s="249" t="s">
        <v>2068</v>
      </c>
      <c r="C473" s="250"/>
      <c r="D473" s="250">
        <v>462</v>
      </c>
      <c r="E473" s="156"/>
      <c r="F473" s="157"/>
      <c r="G473" s="158"/>
    </row>
    <row r="474" spans="1:7" x14ac:dyDescent="0.2">
      <c r="A474" s="248"/>
      <c r="B474" s="249" t="s">
        <v>2069</v>
      </c>
      <c r="C474" s="250"/>
      <c r="D474" s="250">
        <v>463</v>
      </c>
      <c r="E474" s="156"/>
      <c r="F474" s="157"/>
      <c r="G474" s="158"/>
    </row>
    <row r="475" spans="1:7" x14ac:dyDescent="0.2">
      <c r="A475" s="248"/>
      <c r="B475" s="249" t="s">
        <v>2070</v>
      </c>
      <c r="C475" s="250"/>
      <c r="D475" s="250">
        <v>464</v>
      </c>
      <c r="E475" s="156"/>
      <c r="F475" s="157"/>
      <c r="G475" s="158"/>
    </row>
    <row r="476" spans="1:7" x14ac:dyDescent="0.2">
      <c r="A476" s="248"/>
      <c r="B476" s="249" t="s">
        <v>2071</v>
      </c>
      <c r="C476" s="250"/>
      <c r="D476" s="250">
        <v>465</v>
      </c>
      <c r="E476" s="156"/>
      <c r="F476" s="157"/>
      <c r="G476" s="158"/>
    </row>
    <row r="477" spans="1:7" x14ac:dyDescent="0.2">
      <c r="A477" s="248"/>
      <c r="B477" s="249" t="s">
        <v>2072</v>
      </c>
      <c r="C477" s="250"/>
      <c r="D477" s="250">
        <v>466</v>
      </c>
      <c r="E477" s="156"/>
      <c r="F477" s="157"/>
      <c r="G477" s="158"/>
    </row>
    <row r="478" spans="1:7" x14ac:dyDescent="0.2">
      <c r="A478" s="248"/>
      <c r="B478" s="249" t="s">
        <v>2073</v>
      </c>
      <c r="C478" s="250"/>
      <c r="D478" s="250">
        <v>467</v>
      </c>
      <c r="E478" s="156"/>
      <c r="F478" s="157"/>
      <c r="G478" s="158"/>
    </row>
    <row r="479" spans="1:7" x14ac:dyDescent="0.2">
      <c r="A479" s="248"/>
      <c r="B479" s="249" t="s">
        <v>2074</v>
      </c>
      <c r="C479" s="250"/>
      <c r="D479" s="250">
        <v>468</v>
      </c>
      <c r="E479" s="156"/>
      <c r="F479" s="157"/>
      <c r="G479" s="158"/>
    </row>
    <row r="480" spans="1:7" x14ac:dyDescent="0.2">
      <c r="A480" s="248"/>
      <c r="B480" s="249" t="s">
        <v>2075</v>
      </c>
      <c r="C480" s="250"/>
      <c r="D480" s="250">
        <v>469</v>
      </c>
      <c r="E480" s="156"/>
      <c r="F480" s="157"/>
      <c r="G480" s="158"/>
    </row>
    <row r="481" spans="1:7" x14ac:dyDescent="0.2">
      <c r="A481" s="248"/>
      <c r="B481" s="249" t="s">
        <v>2076</v>
      </c>
      <c r="C481" s="250"/>
      <c r="D481" s="250">
        <v>470</v>
      </c>
      <c r="E481" s="156"/>
      <c r="F481" s="157"/>
      <c r="G481" s="158"/>
    </row>
    <row r="482" spans="1:7" x14ac:dyDescent="0.2">
      <c r="A482" s="248"/>
      <c r="B482" s="249" t="s">
        <v>2077</v>
      </c>
      <c r="C482" s="250"/>
      <c r="D482" s="250">
        <v>471</v>
      </c>
      <c r="E482" s="156"/>
      <c r="F482" s="157"/>
      <c r="G482" s="158"/>
    </row>
    <row r="483" spans="1:7" x14ac:dyDescent="0.2">
      <c r="A483" s="248"/>
      <c r="B483" s="249" t="s">
        <v>2078</v>
      </c>
      <c r="C483" s="250"/>
      <c r="D483" s="250">
        <v>472</v>
      </c>
      <c r="E483" s="156"/>
      <c r="F483" s="157"/>
      <c r="G483" s="158"/>
    </row>
    <row r="484" spans="1:7" x14ac:dyDescent="0.2">
      <c r="A484" s="248"/>
      <c r="B484" s="249" t="s">
        <v>2079</v>
      </c>
      <c r="C484" s="250"/>
      <c r="D484" s="250">
        <v>473</v>
      </c>
      <c r="E484" s="156"/>
      <c r="F484" s="157"/>
      <c r="G484" s="158"/>
    </row>
    <row r="485" spans="1:7" x14ac:dyDescent="0.2">
      <c r="A485" s="248"/>
      <c r="B485" s="249" t="s">
        <v>2080</v>
      </c>
      <c r="C485" s="250"/>
      <c r="D485" s="250">
        <v>474</v>
      </c>
      <c r="E485" s="156"/>
      <c r="F485" s="157"/>
      <c r="G485" s="158"/>
    </row>
    <row r="486" spans="1:7" x14ac:dyDescent="0.2">
      <c r="A486" s="248"/>
      <c r="B486" s="249" t="s">
        <v>2081</v>
      </c>
      <c r="C486" s="250"/>
      <c r="D486" s="250">
        <v>475</v>
      </c>
      <c r="E486" s="156"/>
      <c r="F486" s="157"/>
      <c r="G486" s="158"/>
    </row>
    <row r="487" spans="1:7" x14ac:dyDescent="0.2">
      <c r="A487" s="248"/>
      <c r="B487" s="249" t="s">
        <v>2082</v>
      </c>
      <c r="C487" s="250"/>
      <c r="D487" s="250">
        <v>476</v>
      </c>
      <c r="E487" s="156"/>
      <c r="F487" s="157"/>
      <c r="G487" s="158"/>
    </row>
    <row r="488" spans="1:7" x14ac:dyDescent="0.2">
      <c r="A488" s="248"/>
      <c r="B488" s="249" t="s">
        <v>2083</v>
      </c>
      <c r="C488" s="250"/>
      <c r="D488" s="250">
        <v>477</v>
      </c>
      <c r="E488" s="156"/>
      <c r="F488" s="157"/>
      <c r="G488" s="158"/>
    </row>
    <row r="489" spans="1:7" x14ac:dyDescent="0.2">
      <c r="A489" s="248"/>
      <c r="B489" s="249" t="s">
        <v>2084</v>
      </c>
      <c r="C489" s="250"/>
      <c r="D489" s="250">
        <v>478</v>
      </c>
      <c r="E489" s="156"/>
      <c r="F489" s="157"/>
      <c r="G489" s="158"/>
    </row>
    <row r="490" spans="1:7" x14ac:dyDescent="0.2">
      <c r="A490" s="248"/>
      <c r="B490" s="249" t="s">
        <v>2085</v>
      </c>
      <c r="C490" s="250"/>
      <c r="D490" s="250">
        <v>479</v>
      </c>
      <c r="E490" s="156"/>
      <c r="F490" s="157"/>
      <c r="G490" s="158"/>
    </row>
    <row r="491" spans="1:7" x14ac:dyDescent="0.2">
      <c r="A491" s="248"/>
      <c r="B491" s="249" t="s">
        <v>2086</v>
      </c>
      <c r="C491" s="250"/>
      <c r="D491" s="250">
        <v>480</v>
      </c>
      <c r="E491" s="156"/>
      <c r="F491" s="157"/>
      <c r="G491" s="158"/>
    </row>
    <row r="492" spans="1:7" x14ac:dyDescent="0.2">
      <c r="A492" s="248"/>
      <c r="B492" s="249" t="s">
        <v>2087</v>
      </c>
      <c r="C492" s="250"/>
      <c r="D492" s="250">
        <v>481</v>
      </c>
      <c r="E492" s="156"/>
      <c r="F492" s="157"/>
      <c r="G492" s="158"/>
    </row>
    <row r="493" spans="1:7" x14ac:dyDescent="0.2">
      <c r="A493" s="248"/>
      <c r="B493" s="249" t="s">
        <v>2088</v>
      </c>
      <c r="C493" s="250"/>
      <c r="D493" s="250">
        <v>482</v>
      </c>
      <c r="E493" s="156"/>
      <c r="F493" s="157"/>
      <c r="G493" s="158"/>
    </row>
    <row r="494" spans="1:7" x14ac:dyDescent="0.2">
      <c r="A494" s="248"/>
      <c r="B494" s="249" t="s">
        <v>2089</v>
      </c>
      <c r="C494" s="250"/>
      <c r="D494" s="250">
        <v>483</v>
      </c>
      <c r="E494" s="156"/>
      <c r="F494" s="157"/>
      <c r="G494" s="158"/>
    </row>
    <row r="495" spans="1:7" x14ac:dyDescent="0.2">
      <c r="A495" s="248"/>
      <c r="B495" s="249" t="s">
        <v>2090</v>
      </c>
      <c r="C495" s="250"/>
      <c r="D495" s="250">
        <v>484</v>
      </c>
      <c r="E495" s="156"/>
      <c r="F495" s="157"/>
      <c r="G495" s="158"/>
    </row>
    <row r="496" spans="1:7" x14ac:dyDescent="0.2">
      <c r="A496" s="248"/>
      <c r="B496" s="249" t="s">
        <v>2091</v>
      </c>
      <c r="C496" s="250"/>
      <c r="D496" s="250">
        <v>485</v>
      </c>
      <c r="E496" s="156"/>
      <c r="F496" s="157"/>
      <c r="G496" s="158"/>
    </row>
    <row r="497" spans="1:7" x14ac:dyDescent="0.2">
      <c r="A497" s="248"/>
      <c r="B497" s="249" t="s">
        <v>2092</v>
      </c>
      <c r="C497" s="250"/>
      <c r="D497" s="250">
        <v>486</v>
      </c>
      <c r="E497" s="156"/>
      <c r="F497" s="157"/>
      <c r="G497" s="158"/>
    </row>
    <row r="498" spans="1:7" x14ac:dyDescent="0.2">
      <c r="A498" s="248"/>
      <c r="B498" s="249" t="s">
        <v>2093</v>
      </c>
      <c r="C498" s="250"/>
      <c r="D498" s="250">
        <v>487</v>
      </c>
      <c r="E498" s="156"/>
      <c r="F498" s="157"/>
      <c r="G498" s="158"/>
    </row>
    <row r="499" spans="1:7" x14ac:dyDescent="0.2">
      <c r="A499" s="248"/>
      <c r="B499" s="249" t="s">
        <v>2094</v>
      </c>
      <c r="C499" s="250"/>
      <c r="D499" s="250">
        <v>488</v>
      </c>
      <c r="E499" s="156"/>
      <c r="F499" s="157"/>
      <c r="G499" s="158"/>
    </row>
    <row r="500" spans="1:7" x14ac:dyDescent="0.2">
      <c r="A500" s="248"/>
      <c r="B500" s="249" t="s">
        <v>2095</v>
      </c>
      <c r="C500" s="250"/>
      <c r="D500" s="250">
        <v>489</v>
      </c>
      <c r="E500" s="156"/>
      <c r="F500" s="157"/>
      <c r="G500" s="158"/>
    </row>
  </sheetData>
  <mergeCells count="1">
    <mergeCell ref="E2:G8"/>
  </mergeCells>
  <conditionalFormatting sqref="A12:G500">
    <cfRule type="expression" dxfId="2" priority="1" stopIfTrue="1">
      <formula>$A12&lt;$D$1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2:M212"/>
  <sheetViews>
    <sheetView workbookViewId="0">
      <selection activeCell="J95" sqref="J95"/>
    </sheetView>
  </sheetViews>
  <sheetFormatPr baseColWidth="10" defaultRowHeight="12.75" x14ac:dyDescent="0.2"/>
  <cols>
    <col min="1" max="1" width="10" style="529" customWidth="1"/>
    <col min="2" max="2" width="3" style="529" customWidth="1"/>
    <col min="3" max="3" width="4.5703125" style="529" customWidth="1"/>
    <col min="4" max="4" width="28.7109375" style="529" customWidth="1"/>
    <col min="5" max="5" width="16.85546875" style="529" customWidth="1"/>
    <col min="6" max="6" width="16.140625" style="529" customWidth="1"/>
    <col min="7" max="7" width="14.42578125" style="529" customWidth="1"/>
    <col min="8" max="8" width="5.42578125" style="529" customWidth="1"/>
    <col min="9" max="16384" width="11.42578125" style="529"/>
  </cols>
  <sheetData>
    <row r="2" spans="2:13" ht="20.25" customHeight="1" x14ac:dyDescent="0.25">
      <c r="B2" s="640" t="s">
        <v>2096</v>
      </c>
      <c r="C2" s="641"/>
      <c r="D2" s="641"/>
      <c r="E2" s="641"/>
      <c r="F2" s="641"/>
      <c r="G2" s="641"/>
      <c r="H2" s="641"/>
    </row>
    <row r="4" spans="2:13" x14ac:dyDescent="0.2">
      <c r="D4" s="532" t="s">
        <v>2097</v>
      </c>
      <c r="E4" s="533"/>
      <c r="F4" s="533"/>
      <c r="G4" s="534">
        <v>43398</v>
      </c>
    </row>
    <row r="5" spans="2:13" x14ac:dyDescent="0.2">
      <c r="D5" s="535"/>
      <c r="E5" s="536"/>
      <c r="F5" s="536"/>
      <c r="G5" s="537"/>
    </row>
    <row r="6" spans="2:13" x14ac:dyDescent="0.2">
      <c r="D6" s="535"/>
      <c r="E6" s="536"/>
      <c r="F6" s="536"/>
      <c r="G6" s="537"/>
    </row>
    <row r="7" spans="2:13" x14ac:dyDescent="0.2">
      <c r="C7" s="530"/>
      <c r="D7" s="535"/>
      <c r="E7" s="536"/>
      <c r="F7" s="536"/>
      <c r="G7" s="537"/>
    </row>
    <row r="8" spans="2:13" x14ac:dyDescent="0.2">
      <c r="D8" s="535"/>
      <c r="E8" s="536"/>
      <c r="F8" s="536"/>
      <c r="G8" s="537"/>
    </row>
    <row r="9" spans="2:13" x14ac:dyDescent="0.2">
      <c r="D9" s="535"/>
      <c r="E9" s="536"/>
      <c r="F9" s="536"/>
      <c r="G9" s="537"/>
    </row>
    <row r="10" spans="2:13" x14ac:dyDescent="0.2">
      <c r="D10" s="535"/>
      <c r="E10" s="536"/>
      <c r="F10" s="536"/>
      <c r="G10" s="537"/>
    </row>
    <row r="11" spans="2:13" x14ac:dyDescent="0.2">
      <c r="D11" s="535"/>
      <c r="E11" s="536"/>
      <c r="F11" s="536"/>
      <c r="G11" s="537"/>
    </row>
    <row r="12" spans="2:13" x14ac:dyDescent="0.2">
      <c r="D12" s="535"/>
      <c r="E12" s="536"/>
      <c r="F12" s="536"/>
      <c r="G12" s="537"/>
    </row>
    <row r="13" spans="2:13" ht="13.5" thickBot="1" x14ac:dyDescent="0.25">
      <c r="D13" s="535"/>
      <c r="E13" s="536"/>
      <c r="F13" s="536"/>
      <c r="G13" s="537"/>
    </row>
    <row r="14" spans="2:13" ht="13.5" thickBot="1" x14ac:dyDescent="0.25">
      <c r="C14" s="538" t="s">
        <v>2098</v>
      </c>
      <c r="D14" s="532" t="s">
        <v>2099</v>
      </c>
      <c r="E14" s="533"/>
      <c r="F14" s="533"/>
      <c r="G14" s="539">
        <f>G15/G16</f>
        <v>1.1224386112425466</v>
      </c>
    </row>
    <row r="15" spans="2:13" x14ac:dyDescent="0.2">
      <c r="D15" s="532" t="s">
        <v>2100</v>
      </c>
      <c r="E15" s="533"/>
      <c r="F15" s="533"/>
      <c r="G15" s="540">
        <f>G20+G26+G28-(G30+G32)</f>
        <v>24882219134.024773</v>
      </c>
    </row>
    <row r="16" spans="2:13" x14ac:dyDescent="0.2">
      <c r="D16" s="532" t="s">
        <v>2101</v>
      </c>
      <c r="E16" s="533"/>
      <c r="F16" s="533"/>
      <c r="G16" s="540">
        <f>F101</f>
        <v>22168000000</v>
      </c>
      <c r="I16" s="531"/>
      <c r="J16" s="531"/>
      <c r="K16" s="531"/>
      <c r="L16" s="531"/>
      <c r="M16" s="531"/>
    </row>
    <row r="17" spans="3:13" ht="19.5" customHeight="1" x14ac:dyDescent="0.2">
      <c r="D17" s="541" t="s">
        <v>2102</v>
      </c>
      <c r="E17" s="542"/>
      <c r="F17" s="542"/>
      <c r="G17" s="543" t="str">
        <f>IF(G14&gt;1,"PASS","FAIL")</f>
        <v>PASS</v>
      </c>
      <c r="I17" s="531"/>
      <c r="J17" s="531"/>
      <c r="K17" s="531"/>
      <c r="L17" s="531"/>
      <c r="M17" s="531"/>
    </row>
    <row r="18" spans="3:13" x14ac:dyDescent="0.2">
      <c r="D18" s="535"/>
      <c r="E18" s="536"/>
      <c r="F18" s="536"/>
      <c r="G18" s="537"/>
      <c r="I18" s="531"/>
      <c r="J18" s="531"/>
      <c r="K18" s="531"/>
      <c r="L18" s="531"/>
      <c r="M18" s="531"/>
    </row>
    <row r="19" spans="3:13" ht="13.5" thickBot="1" x14ac:dyDescent="0.25">
      <c r="D19" s="535"/>
      <c r="E19" s="536"/>
      <c r="F19" s="536"/>
      <c r="G19" s="537"/>
      <c r="I19" s="531"/>
      <c r="J19" s="531"/>
      <c r="K19" s="531"/>
      <c r="L19" s="531"/>
      <c r="M19" s="531"/>
    </row>
    <row r="20" spans="3:13" ht="13.5" thickBot="1" x14ac:dyDescent="0.25">
      <c r="C20" s="538" t="s">
        <v>2103</v>
      </c>
      <c r="D20" s="532" t="s">
        <v>2104</v>
      </c>
      <c r="E20" s="533"/>
      <c r="F20" s="533"/>
      <c r="G20" s="544">
        <f>MIN(G21,G22)</f>
        <v>26120217943.385502</v>
      </c>
      <c r="I20" s="531"/>
      <c r="J20" s="531"/>
      <c r="K20" s="531"/>
      <c r="L20" s="531"/>
      <c r="M20" s="531"/>
    </row>
    <row r="21" spans="3:13" ht="13.5" thickBot="1" x14ac:dyDescent="0.25">
      <c r="C21" s="545" t="s">
        <v>2105</v>
      </c>
      <c r="D21" s="532" t="s">
        <v>2106</v>
      </c>
      <c r="E21" s="546"/>
      <c r="F21" s="546"/>
      <c r="G21" s="540">
        <v>28692665892.150002</v>
      </c>
      <c r="I21" s="531"/>
      <c r="J21" s="531"/>
      <c r="K21" s="531"/>
      <c r="L21" s="531"/>
      <c r="M21" s="531"/>
    </row>
    <row r="22" spans="3:13" ht="13.5" thickBot="1" x14ac:dyDescent="0.25">
      <c r="C22" s="545" t="s">
        <v>2107</v>
      </c>
      <c r="D22" s="532" t="s">
        <v>2108</v>
      </c>
      <c r="E22" s="546"/>
      <c r="F22" s="546"/>
      <c r="G22" s="540">
        <f>+G23*G24</f>
        <v>26120217943.385502</v>
      </c>
      <c r="I22" s="531"/>
      <c r="J22" s="531"/>
      <c r="K22" s="531"/>
      <c r="L22" s="531"/>
      <c r="M22" s="531"/>
    </row>
    <row r="23" spans="3:13" x14ac:dyDescent="0.2">
      <c r="D23" s="532" t="s">
        <v>2109</v>
      </c>
      <c r="E23" s="546"/>
      <c r="F23" s="546"/>
      <c r="G23" s="540">
        <v>29348559486.950001</v>
      </c>
      <c r="I23" s="531"/>
      <c r="J23" s="531"/>
      <c r="K23" s="531"/>
      <c r="L23" s="531"/>
      <c r="M23" s="531"/>
    </row>
    <row r="24" spans="3:13" x14ac:dyDescent="0.2">
      <c r="D24" s="532" t="s">
        <v>2110</v>
      </c>
      <c r="E24" s="546"/>
      <c r="F24" s="546"/>
      <c r="G24" s="547">
        <v>0.89</v>
      </c>
      <c r="I24" s="531"/>
      <c r="J24" s="531"/>
      <c r="K24" s="531"/>
      <c r="L24" s="531"/>
      <c r="M24" s="531"/>
    </row>
    <row r="25" spans="3:13" ht="13.5" thickBot="1" x14ac:dyDescent="0.25">
      <c r="D25" s="548"/>
      <c r="E25" s="533"/>
      <c r="F25" s="533"/>
      <c r="G25" s="549"/>
      <c r="I25" s="531"/>
      <c r="J25" s="531"/>
      <c r="K25" s="531"/>
      <c r="L25" s="531"/>
      <c r="M25" s="531"/>
    </row>
    <row r="26" spans="3:13" ht="15" thickBot="1" x14ac:dyDescent="0.25">
      <c r="C26" s="538" t="s">
        <v>2111</v>
      </c>
      <c r="D26" s="550" t="s">
        <v>2112</v>
      </c>
      <c r="E26" s="533"/>
      <c r="F26" s="533"/>
      <c r="G26" s="540">
        <v>0</v>
      </c>
      <c r="I26" s="531"/>
      <c r="J26" s="531"/>
      <c r="K26" s="531"/>
      <c r="L26" s="531"/>
      <c r="M26" s="531"/>
    </row>
    <row r="27" spans="3:13" ht="13.5" thickBot="1" x14ac:dyDescent="0.25">
      <c r="D27" s="548"/>
      <c r="E27" s="533"/>
      <c r="F27" s="533"/>
      <c r="G27" s="549"/>
      <c r="I27" s="531"/>
      <c r="J27" s="531"/>
      <c r="K27" s="531"/>
      <c r="L27" s="531"/>
      <c r="M27" s="531"/>
    </row>
    <row r="28" spans="3:13" ht="15" thickBot="1" x14ac:dyDescent="0.25">
      <c r="C28" s="538" t="s">
        <v>2113</v>
      </c>
      <c r="D28" s="532" t="s">
        <v>2114</v>
      </c>
      <c r="E28" s="546"/>
      <c r="F28" s="546"/>
      <c r="G28" s="540">
        <v>0</v>
      </c>
      <c r="I28" s="531"/>
      <c r="J28" s="531"/>
      <c r="K28" s="531"/>
      <c r="L28" s="531"/>
      <c r="M28" s="531"/>
    </row>
    <row r="29" spans="3:13" ht="13.5" thickBot="1" x14ac:dyDescent="0.25">
      <c r="D29" s="548"/>
      <c r="E29" s="533"/>
      <c r="F29" s="533"/>
      <c r="G29" s="549"/>
    </row>
    <row r="30" spans="3:13" ht="13.5" thickBot="1" x14ac:dyDescent="0.25">
      <c r="C30" s="538" t="s">
        <v>2115</v>
      </c>
      <c r="D30" s="532" t="s">
        <v>2116</v>
      </c>
      <c r="E30" s="533"/>
      <c r="F30" s="533"/>
      <c r="G30" s="540">
        <v>0</v>
      </c>
    </row>
    <row r="31" spans="3:13" ht="13.5" thickBot="1" x14ac:dyDescent="0.25">
      <c r="D31" s="548"/>
      <c r="E31" s="533"/>
      <c r="F31" s="533"/>
      <c r="G31" s="549"/>
    </row>
    <row r="32" spans="3:13" ht="14.25" customHeight="1" thickBot="1" x14ac:dyDescent="0.25">
      <c r="C32" s="538" t="s">
        <v>2117</v>
      </c>
      <c r="D32" s="642" t="s">
        <v>2118</v>
      </c>
      <c r="E32" s="643"/>
      <c r="F32" s="643"/>
      <c r="G32" s="589">
        <f>G33*G34*G35</f>
        <v>1237998809.3607304</v>
      </c>
    </row>
    <row r="33" spans="4:7" x14ac:dyDescent="0.2">
      <c r="D33" s="532" t="s">
        <v>2119</v>
      </c>
      <c r="E33" s="546"/>
      <c r="F33" s="546"/>
      <c r="G33" s="586">
        <f>(SUMPRODUCT(G41:G90,E41:E90)+E97*F97)/(SUM(E41:E90)+E97)</f>
        <v>5.5846211176503537</v>
      </c>
    </row>
    <row r="34" spans="4:7" x14ac:dyDescent="0.2">
      <c r="D34" s="532" t="s">
        <v>2120</v>
      </c>
      <c r="E34" s="546"/>
      <c r="F34" s="546"/>
      <c r="G34" s="540">
        <f>F101</f>
        <v>22168000000</v>
      </c>
    </row>
    <row r="35" spans="4:7" x14ac:dyDescent="0.2">
      <c r="D35" s="532" t="s">
        <v>2121</v>
      </c>
      <c r="E35" s="546"/>
      <c r="F35" s="546"/>
      <c r="G35" s="547">
        <v>0.01</v>
      </c>
    </row>
    <row r="38" spans="4:7" x14ac:dyDescent="0.2">
      <c r="D38" s="562" t="s">
        <v>2122</v>
      </c>
      <c r="E38" s="563"/>
      <c r="F38" s="563"/>
      <c r="G38" s="564"/>
    </row>
    <row r="40" spans="4:7" ht="25.5" x14ac:dyDescent="0.2">
      <c r="D40" s="551" t="s">
        <v>2123</v>
      </c>
      <c r="E40" s="551" t="s">
        <v>2124</v>
      </c>
      <c r="F40" s="551" t="s">
        <v>2125</v>
      </c>
      <c r="G40" s="551" t="s">
        <v>2126</v>
      </c>
    </row>
    <row r="41" spans="4:7" x14ac:dyDescent="0.2">
      <c r="D41" s="552">
        <v>2</v>
      </c>
      <c r="E41" s="587">
        <v>2100000000</v>
      </c>
      <c r="F41" s="554">
        <v>44452</v>
      </c>
      <c r="G41" s="555">
        <f t="shared" ref="G41:G90" si="0">IF(F41&lt;&gt;"",YEAR(F41)-YEAR($G$4)+(MONTH(F41)-MONTH($G$4))/12+(DAY(F41)-DAY($G$4))/365,"")</f>
        <v>2.8837899543378995</v>
      </c>
    </row>
    <row r="42" spans="4:7" x14ac:dyDescent="0.2">
      <c r="D42" s="552">
        <v>7</v>
      </c>
      <c r="E42" s="587">
        <v>500000000</v>
      </c>
      <c r="F42" s="554">
        <v>45315</v>
      </c>
      <c r="G42" s="555">
        <f t="shared" si="0"/>
        <v>5.2472602739726026</v>
      </c>
    </row>
    <row r="43" spans="4:7" x14ac:dyDescent="0.2">
      <c r="D43" s="552">
        <v>6</v>
      </c>
      <c r="E43" s="587">
        <v>1450000000</v>
      </c>
      <c r="F43" s="554">
        <v>44643</v>
      </c>
      <c r="G43" s="555">
        <f t="shared" si="0"/>
        <v>3.4111872146118718</v>
      </c>
    </row>
    <row r="44" spans="4:7" x14ac:dyDescent="0.2">
      <c r="D44" s="552">
        <v>5</v>
      </c>
      <c r="E44" s="587">
        <v>950000000</v>
      </c>
      <c r="F44" s="554">
        <v>43516</v>
      </c>
      <c r="G44" s="555">
        <f t="shared" si="0"/>
        <v>0.31963470319634707</v>
      </c>
    </row>
    <row r="45" spans="4:7" x14ac:dyDescent="0.2">
      <c r="D45" s="552">
        <v>23</v>
      </c>
      <c r="E45" s="587">
        <v>1000000000</v>
      </c>
      <c r="F45" s="554">
        <v>43798</v>
      </c>
      <c r="G45" s="555">
        <f t="shared" si="0"/>
        <v>1.0942922374429223</v>
      </c>
    </row>
    <row r="46" spans="4:7" x14ac:dyDescent="0.2">
      <c r="D46" s="552">
        <v>43</v>
      </c>
      <c r="E46" s="587">
        <v>1445000000</v>
      </c>
      <c r="F46" s="554">
        <v>44091</v>
      </c>
      <c r="G46" s="555">
        <f t="shared" si="0"/>
        <v>1.8947488584474887</v>
      </c>
    </row>
    <row r="47" spans="4:7" x14ac:dyDescent="0.2">
      <c r="D47" s="552">
        <v>48</v>
      </c>
      <c r="E47" s="587">
        <v>1150000000</v>
      </c>
      <c r="F47" s="554">
        <v>45259</v>
      </c>
      <c r="G47" s="555">
        <f t="shared" si="0"/>
        <v>5.0942922374429225</v>
      </c>
    </row>
    <row r="48" spans="4:7" x14ac:dyDescent="0.2">
      <c r="D48" s="552">
        <v>57</v>
      </c>
      <c r="E48" s="587">
        <v>1900000000</v>
      </c>
      <c r="F48" s="554">
        <v>43860</v>
      </c>
      <c r="G48" s="555">
        <f t="shared" si="0"/>
        <v>1.2636986301369864</v>
      </c>
    </row>
    <row r="49" spans="4:7" x14ac:dyDescent="0.2">
      <c r="D49" s="552">
        <v>67</v>
      </c>
      <c r="E49" s="587">
        <v>1150000000</v>
      </c>
      <c r="F49" s="554">
        <v>45470</v>
      </c>
      <c r="G49" s="555">
        <f t="shared" si="0"/>
        <v>5.6721461187214617</v>
      </c>
    </row>
    <row r="50" spans="4:7" x14ac:dyDescent="0.2">
      <c r="D50" s="552">
        <v>74</v>
      </c>
      <c r="E50" s="587">
        <v>800000000</v>
      </c>
      <c r="F50" s="554">
        <v>45712</v>
      </c>
      <c r="G50" s="555">
        <f t="shared" si="0"/>
        <v>6.3305936073059357</v>
      </c>
    </row>
    <row r="51" spans="4:7" x14ac:dyDescent="0.2">
      <c r="D51" s="552">
        <v>76</v>
      </c>
      <c r="E51" s="587">
        <v>800000000</v>
      </c>
      <c r="F51" s="554">
        <v>44845</v>
      </c>
      <c r="G51" s="555">
        <f t="shared" si="0"/>
        <v>3.9616438356164383</v>
      </c>
    </row>
    <row r="52" spans="4:7" x14ac:dyDescent="0.2">
      <c r="D52" s="552">
        <v>80</v>
      </c>
      <c r="E52" s="587">
        <v>500000000</v>
      </c>
      <c r="F52" s="554">
        <v>44040</v>
      </c>
      <c r="G52" s="555">
        <f t="shared" si="0"/>
        <v>1.7582191780821919</v>
      </c>
    </row>
    <row r="53" spans="4:7" x14ac:dyDescent="0.2">
      <c r="D53" s="552">
        <v>84</v>
      </c>
      <c r="E53" s="587">
        <v>1000000000</v>
      </c>
      <c r="F53" s="554">
        <v>44967</v>
      </c>
      <c r="G53" s="555">
        <f t="shared" si="0"/>
        <v>4.2922374429223744</v>
      </c>
    </row>
    <row r="54" spans="4:7" x14ac:dyDescent="0.2">
      <c r="D54" s="552">
        <v>98</v>
      </c>
      <c r="E54" s="587">
        <v>1000000000</v>
      </c>
      <c r="F54" s="554">
        <v>45343</v>
      </c>
      <c r="G54" s="555">
        <f t="shared" si="0"/>
        <v>5.3223744292237436</v>
      </c>
    </row>
    <row r="55" spans="4:7" ht="12.75" customHeight="1" x14ac:dyDescent="0.2">
      <c r="D55" s="552">
        <v>102</v>
      </c>
      <c r="E55" s="587">
        <v>1000000000</v>
      </c>
      <c r="F55" s="554">
        <v>47277</v>
      </c>
      <c r="G55" s="555">
        <f t="shared" si="0"/>
        <v>10.620091324200912</v>
      </c>
    </row>
    <row r="56" spans="4:7" x14ac:dyDescent="0.2">
      <c r="D56" s="552">
        <v>107</v>
      </c>
      <c r="E56" s="587">
        <v>1000000000</v>
      </c>
      <c r="F56" s="554">
        <v>46856</v>
      </c>
      <c r="G56" s="555">
        <f t="shared" si="0"/>
        <v>9.4671232876712335</v>
      </c>
    </row>
    <row r="57" spans="4:7" ht="12.75" customHeight="1" x14ac:dyDescent="0.2">
      <c r="D57" s="552">
        <v>111</v>
      </c>
      <c r="E57" s="587">
        <v>1000000000</v>
      </c>
      <c r="F57" s="554">
        <v>45902</v>
      </c>
      <c r="G57" s="555">
        <f t="shared" si="0"/>
        <v>6.8536529680365303</v>
      </c>
    </row>
    <row r="58" spans="4:7" ht="12.75" customHeight="1" x14ac:dyDescent="0.2">
      <c r="D58" s="552"/>
      <c r="E58" s="587"/>
      <c r="F58" s="554"/>
      <c r="G58" s="555" t="str">
        <f t="shared" si="0"/>
        <v/>
      </c>
    </row>
    <row r="59" spans="4:7" ht="12.75" customHeight="1" x14ac:dyDescent="0.2">
      <c r="D59" s="552"/>
      <c r="E59" s="587"/>
      <c r="F59" s="554"/>
      <c r="G59" s="555" t="str">
        <f t="shared" si="0"/>
        <v/>
      </c>
    </row>
    <row r="60" spans="4:7" ht="12.75" customHeight="1" x14ac:dyDescent="0.2">
      <c r="D60" s="552"/>
      <c r="E60" s="587"/>
      <c r="F60" s="554"/>
      <c r="G60" s="555" t="str">
        <f t="shared" si="0"/>
        <v/>
      </c>
    </row>
    <row r="61" spans="4:7" ht="12.75" customHeight="1" x14ac:dyDescent="0.2">
      <c r="D61" s="552"/>
      <c r="E61" s="587"/>
      <c r="F61" s="554"/>
      <c r="G61" s="555" t="str">
        <f t="shared" si="0"/>
        <v/>
      </c>
    </row>
    <row r="62" spans="4:7" ht="12.75" customHeight="1" x14ac:dyDescent="0.2">
      <c r="D62" s="552"/>
      <c r="E62" s="587"/>
      <c r="F62" s="554"/>
      <c r="G62" s="555" t="str">
        <f t="shared" si="0"/>
        <v/>
      </c>
    </row>
    <row r="63" spans="4:7" ht="12.75" customHeight="1" x14ac:dyDescent="0.2">
      <c r="D63" s="552"/>
      <c r="E63" s="587"/>
      <c r="F63" s="554"/>
      <c r="G63" s="555" t="str">
        <f t="shared" si="0"/>
        <v/>
      </c>
    </row>
    <row r="64" spans="4:7" ht="12.75" customHeight="1" x14ac:dyDescent="0.2">
      <c r="D64" s="552"/>
      <c r="E64" s="587"/>
      <c r="F64" s="554"/>
      <c r="G64" s="555" t="str">
        <f t="shared" si="0"/>
        <v/>
      </c>
    </row>
    <row r="65" spans="4:7" ht="12.75" customHeight="1" x14ac:dyDescent="0.2">
      <c r="D65" s="552"/>
      <c r="E65" s="587"/>
      <c r="F65" s="554"/>
      <c r="G65" s="555" t="str">
        <f t="shared" si="0"/>
        <v/>
      </c>
    </row>
    <row r="66" spans="4:7" ht="12.75" customHeight="1" x14ac:dyDescent="0.2">
      <c r="D66" s="552"/>
      <c r="E66" s="587"/>
      <c r="F66" s="554"/>
      <c r="G66" s="555" t="str">
        <f t="shared" si="0"/>
        <v/>
      </c>
    </row>
    <row r="67" spans="4:7" ht="12.75" customHeight="1" x14ac:dyDescent="0.2">
      <c r="D67" s="552"/>
      <c r="E67" s="587"/>
      <c r="F67" s="554"/>
      <c r="G67" s="555" t="str">
        <f t="shared" si="0"/>
        <v/>
      </c>
    </row>
    <row r="68" spans="4:7" ht="12.75" customHeight="1" x14ac:dyDescent="0.2">
      <c r="D68" s="552"/>
      <c r="E68" s="587"/>
      <c r="F68" s="554"/>
      <c r="G68" s="555" t="str">
        <f t="shared" si="0"/>
        <v/>
      </c>
    </row>
    <row r="69" spans="4:7" ht="12.75" customHeight="1" x14ac:dyDescent="0.2">
      <c r="D69" s="552"/>
      <c r="E69" s="587"/>
      <c r="F69" s="554"/>
      <c r="G69" s="555" t="str">
        <f t="shared" si="0"/>
        <v/>
      </c>
    </row>
    <row r="70" spans="4:7" ht="12.75" customHeight="1" x14ac:dyDescent="0.2">
      <c r="D70" s="552"/>
      <c r="E70" s="587"/>
      <c r="F70" s="554"/>
      <c r="G70" s="555" t="str">
        <f t="shared" si="0"/>
        <v/>
      </c>
    </row>
    <row r="71" spans="4:7" ht="12.75" customHeight="1" x14ac:dyDescent="0.2">
      <c r="D71" s="552"/>
      <c r="E71" s="587"/>
      <c r="F71" s="554"/>
      <c r="G71" s="555" t="str">
        <f t="shared" si="0"/>
        <v/>
      </c>
    </row>
    <row r="72" spans="4:7" ht="12.75" customHeight="1" x14ac:dyDescent="0.2">
      <c r="D72" s="552"/>
      <c r="E72" s="587"/>
      <c r="F72" s="554"/>
      <c r="G72" s="555" t="str">
        <f t="shared" si="0"/>
        <v/>
      </c>
    </row>
    <row r="73" spans="4:7" ht="12.75" customHeight="1" x14ac:dyDescent="0.2">
      <c r="D73" s="552"/>
      <c r="E73" s="587"/>
      <c r="F73" s="554"/>
      <c r="G73" s="555" t="str">
        <f t="shared" si="0"/>
        <v/>
      </c>
    </row>
    <row r="74" spans="4:7" ht="12.75" customHeight="1" x14ac:dyDescent="0.2">
      <c r="D74" s="552"/>
      <c r="E74" s="587"/>
      <c r="F74" s="554"/>
      <c r="G74" s="555" t="str">
        <f t="shared" si="0"/>
        <v/>
      </c>
    </row>
    <row r="75" spans="4:7" ht="12.75" customHeight="1" x14ac:dyDescent="0.2">
      <c r="D75" s="552"/>
      <c r="E75" s="587"/>
      <c r="F75" s="554"/>
      <c r="G75" s="555" t="str">
        <f t="shared" si="0"/>
        <v/>
      </c>
    </row>
    <row r="76" spans="4:7" ht="12.75" customHeight="1" x14ac:dyDescent="0.2">
      <c r="D76" s="552"/>
      <c r="E76" s="587"/>
      <c r="F76" s="554"/>
      <c r="G76" s="555" t="str">
        <f t="shared" si="0"/>
        <v/>
      </c>
    </row>
    <row r="77" spans="4:7" ht="12.75" customHeight="1" x14ac:dyDescent="0.2">
      <c r="D77" s="552"/>
      <c r="E77" s="587"/>
      <c r="F77" s="554"/>
      <c r="G77" s="555" t="str">
        <f t="shared" si="0"/>
        <v/>
      </c>
    </row>
    <row r="78" spans="4:7" ht="12.75" customHeight="1" x14ac:dyDescent="0.2">
      <c r="D78" s="552"/>
      <c r="E78" s="587"/>
      <c r="F78" s="554"/>
      <c r="G78" s="555" t="str">
        <f t="shared" si="0"/>
        <v/>
      </c>
    </row>
    <row r="79" spans="4:7" ht="12.75" customHeight="1" x14ac:dyDescent="0.2">
      <c r="D79" s="552"/>
      <c r="E79" s="587"/>
      <c r="F79" s="554"/>
      <c r="G79" s="555" t="str">
        <f t="shared" si="0"/>
        <v/>
      </c>
    </row>
    <row r="80" spans="4:7" ht="12.75" customHeight="1" x14ac:dyDescent="0.2">
      <c r="D80" s="552"/>
      <c r="E80" s="587"/>
      <c r="F80" s="554"/>
      <c r="G80" s="555" t="str">
        <f t="shared" si="0"/>
        <v/>
      </c>
    </row>
    <row r="81" spans="4:7" ht="12.75" customHeight="1" x14ac:dyDescent="0.2">
      <c r="D81" s="552"/>
      <c r="E81" s="587"/>
      <c r="F81" s="554"/>
      <c r="G81" s="555" t="str">
        <f t="shared" si="0"/>
        <v/>
      </c>
    </row>
    <row r="82" spans="4:7" ht="12.75" customHeight="1" x14ac:dyDescent="0.2">
      <c r="D82" s="552"/>
      <c r="E82" s="587"/>
      <c r="F82" s="554"/>
      <c r="G82" s="555" t="str">
        <f t="shared" si="0"/>
        <v/>
      </c>
    </row>
    <row r="83" spans="4:7" ht="12.75" customHeight="1" x14ac:dyDescent="0.2">
      <c r="D83" s="552"/>
      <c r="E83" s="587"/>
      <c r="F83" s="554"/>
      <c r="G83" s="555" t="str">
        <f t="shared" si="0"/>
        <v/>
      </c>
    </row>
    <row r="84" spans="4:7" ht="12.75" customHeight="1" x14ac:dyDescent="0.2">
      <c r="D84" s="552"/>
      <c r="E84" s="587"/>
      <c r="F84" s="554"/>
      <c r="G84" s="555" t="str">
        <f t="shared" si="0"/>
        <v/>
      </c>
    </row>
    <row r="85" spans="4:7" ht="12.75" customHeight="1" x14ac:dyDescent="0.2">
      <c r="D85" s="552"/>
      <c r="E85" s="587"/>
      <c r="F85" s="554"/>
      <c r="G85" s="555" t="str">
        <f t="shared" si="0"/>
        <v/>
      </c>
    </row>
    <row r="86" spans="4:7" ht="12.75" customHeight="1" x14ac:dyDescent="0.2">
      <c r="D86" s="552"/>
      <c r="E86" s="587"/>
      <c r="F86" s="554"/>
      <c r="G86" s="555" t="str">
        <f t="shared" si="0"/>
        <v/>
      </c>
    </row>
    <row r="87" spans="4:7" ht="12.75" customHeight="1" x14ac:dyDescent="0.2">
      <c r="D87" s="552"/>
      <c r="E87" s="587"/>
      <c r="F87" s="554"/>
      <c r="G87" s="555" t="str">
        <f t="shared" si="0"/>
        <v/>
      </c>
    </row>
    <row r="88" spans="4:7" ht="12.75" customHeight="1" x14ac:dyDescent="0.2">
      <c r="D88" s="552"/>
      <c r="E88" s="587"/>
      <c r="F88" s="554"/>
      <c r="G88" s="555" t="str">
        <f t="shared" si="0"/>
        <v/>
      </c>
    </row>
    <row r="89" spans="4:7" ht="12.75" customHeight="1" x14ac:dyDescent="0.2">
      <c r="D89" s="552"/>
      <c r="E89" s="587"/>
      <c r="F89" s="554"/>
      <c r="G89" s="555" t="str">
        <f t="shared" si="0"/>
        <v/>
      </c>
    </row>
    <row r="90" spans="4:7" ht="12.75" customHeight="1" x14ac:dyDescent="0.2">
      <c r="D90" s="552"/>
      <c r="E90" s="587"/>
      <c r="F90" s="554"/>
      <c r="G90" s="555" t="str">
        <f t="shared" si="0"/>
        <v/>
      </c>
    </row>
    <row r="91" spans="4:7" ht="12.75" customHeight="1" x14ac:dyDescent="0.2">
      <c r="D91" s="557"/>
      <c r="E91" s="588">
        <f>SUM(E41:E90)</f>
        <v>18745000000</v>
      </c>
      <c r="F91" s="558"/>
      <c r="G91" s="559"/>
    </row>
    <row r="92" spans="4:7" x14ac:dyDescent="0.2">
      <c r="D92" s="557"/>
      <c r="E92" s="565"/>
      <c r="F92" s="558"/>
      <c r="G92" s="559"/>
    </row>
    <row r="93" spans="4:7" x14ac:dyDescent="0.2">
      <c r="D93" s="557"/>
      <c r="E93" s="565"/>
      <c r="F93" s="558"/>
      <c r="G93" s="559"/>
    </row>
    <row r="94" spans="4:7" x14ac:dyDescent="0.2">
      <c r="D94" s="562" t="s">
        <v>2127</v>
      </c>
      <c r="E94" s="560"/>
      <c r="F94" s="566"/>
      <c r="G94" s="561"/>
    </row>
    <row r="95" spans="4:7" x14ac:dyDescent="0.2">
      <c r="D95" s="567"/>
      <c r="E95" s="568"/>
      <c r="F95" s="568"/>
      <c r="G95" s="569"/>
    </row>
    <row r="96" spans="4:7" ht="31.5" customHeight="1" x14ac:dyDescent="0.2">
      <c r="D96" s="567"/>
      <c r="E96" s="581" t="s">
        <v>2124</v>
      </c>
      <c r="F96" s="581" t="s">
        <v>2128</v>
      </c>
      <c r="G96" s="569"/>
    </row>
    <row r="97" spans="4:7" x14ac:dyDescent="0.2">
      <c r="D97" s="570"/>
      <c r="E97" s="582">
        <f>SUM(E106:E205)</f>
        <v>3423000000</v>
      </c>
      <c r="F97" s="583">
        <f>SUMPRODUCT(E106:E205,G106:G205)/E97</f>
        <v>13.317967462918718</v>
      </c>
      <c r="G97" s="570"/>
    </row>
    <row r="98" spans="4:7" x14ac:dyDescent="0.2">
      <c r="D98" s="571"/>
      <c r="E98" s="572"/>
      <c r="F98" s="572"/>
      <c r="G98" s="573"/>
    </row>
    <row r="99" spans="4:7" x14ac:dyDescent="0.2">
      <c r="D99" s="574"/>
      <c r="E99" s="574"/>
      <c r="F99" s="574"/>
      <c r="G99" s="574"/>
    </row>
    <row r="100" spans="4:7" x14ac:dyDescent="0.2">
      <c r="D100" s="575"/>
      <c r="E100" s="576"/>
      <c r="F100" s="576"/>
      <c r="G100" s="577"/>
    </row>
    <row r="101" spans="4:7" x14ac:dyDescent="0.2">
      <c r="D101" s="584" t="s">
        <v>2129</v>
      </c>
      <c r="E101" s="574"/>
      <c r="F101" s="585">
        <f>E97+E91</f>
        <v>22168000000</v>
      </c>
      <c r="G101" s="570"/>
    </row>
    <row r="102" spans="4:7" x14ac:dyDescent="0.2">
      <c r="D102" s="578"/>
      <c r="E102" s="579"/>
      <c r="F102" s="579"/>
      <c r="G102" s="580"/>
    </row>
    <row r="103" spans="4:7" x14ac:dyDescent="0.2">
      <c r="D103" s="557"/>
      <c r="E103" s="565"/>
      <c r="F103" s="558"/>
      <c r="G103" s="559"/>
    </row>
    <row r="104" spans="4:7" x14ac:dyDescent="0.2">
      <c r="D104" s="557"/>
      <c r="E104" s="565"/>
      <c r="F104" s="558"/>
      <c r="G104" s="559"/>
    </row>
    <row r="105" spans="4:7" ht="25.5" hidden="1" customHeight="1" x14ac:dyDescent="0.2">
      <c r="D105" s="551" t="s">
        <v>2123</v>
      </c>
      <c r="E105" s="551" t="s">
        <v>2124</v>
      </c>
      <c r="F105" s="551" t="s">
        <v>2125</v>
      </c>
      <c r="G105" s="551" t="s">
        <v>2126</v>
      </c>
    </row>
    <row r="106" spans="4:7" ht="12.75" hidden="1" customHeight="1" x14ac:dyDescent="0.2">
      <c r="D106" s="552">
        <v>3</v>
      </c>
      <c r="E106" s="553">
        <v>15000000</v>
      </c>
      <c r="F106" s="554">
        <v>44553</v>
      </c>
      <c r="G106" s="555">
        <f t="shared" ref="G106:G169" si="1">IF(F106&lt;&gt;"",YEAR(F106)-YEAR($G$4)+(MONTH(F106)-MONTH($G$4))/12+(DAY(F106)-DAY($G$4))/365,"")</f>
        <v>3.1611872146118718</v>
      </c>
    </row>
    <row r="107" spans="4:7" ht="12.75" hidden="1" customHeight="1" x14ac:dyDescent="0.2">
      <c r="D107" s="552">
        <v>4</v>
      </c>
      <c r="E107" s="553">
        <v>12500000</v>
      </c>
      <c r="F107" s="554">
        <v>44559</v>
      </c>
      <c r="G107" s="555">
        <f t="shared" si="1"/>
        <v>3.1776255707762555</v>
      </c>
    </row>
    <row r="108" spans="4:7" ht="12.75" hidden="1" customHeight="1" x14ac:dyDescent="0.2">
      <c r="D108" s="552">
        <v>13</v>
      </c>
      <c r="E108" s="553">
        <v>40000000</v>
      </c>
      <c r="F108" s="554">
        <v>45450</v>
      </c>
      <c r="G108" s="555">
        <f t="shared" si="1"/>
        <v>5.6173515981735163</v>
      </c>
    </row>
    <row r="109" spans="4:7" ht="12.75" hidden="1" customHeight="1" x14ac:dyDescent="0.2">
      <c r="D109" s="552">
        <v>14</v>
      </c>
      <c r="E109" s="553">
        <v>34000000</v>
      </c>
      <c r="F109" s="554">
        <v>44732</v>
      </c>
      <c r="G109" s="555">
        <f t="shared" si="1"/>
        <v>3.6529680365296802</v>
      </c>
    </row>
    <row r="110" spans="4:7" ht="12.75" hidden="1" customHeight="1" x14ac:dyDescent="0.2">
      <c r="D110" s="552">
        <v>15</v>
      </c>
      <c r="E110" s="553">
        <v>40000000</v>
      </c>
      <c r="F110" s="554">
        <v>44734</v>
      </c>
      <c r="G110" s="555">
        <f t="shared" si="1"/>
        <v>3.6584474885844749</v>
      </c>
    </row>
    <row r="111" spans="4:7" ht="12.75" hidden="1" customHeight="1" x14ac:dyDescent="0.2">
      <c r="D111" s="552">
        <v>16</v>
      </c>
      <c r="E111" s="553">
        <v>10000000</v>
      </c>
      <c r="F111" s="554">
        <v>44753</v>
      </c>
      <c r="G111" s="555">
        <f t="shared" si="1"/>
        <v>3.7116438356164383</v>
      </c>
    </row>
    <row r="112" spans="4:7" ht="12.75" hidden="1" customHeight="1" x14ac:dyDescent="0.2">
      <c r="D112" s="552">
        <v>17</v>
      </c>
      <c r="E112" s="553">
        <v>25000000</v>
      </c>
      <c r="F112" s="554">
        <v>43666</v>
      </c>
      <c r="G112" s="555">
        <f t="shared" si="1"/>
        <v>0.73630136986301364</v>
      </c>
    </row>
    <row r="113" spans="4:7" ht="12.75" hidden="1" customHeight="1" x14ac:dyDescent="0.2">
      <c r="D113" s="552">
        <v>20</v>
      </c>
      <c r="E113" s="553">
        <v>40000000</v>
      </c>
      <c r="F113" s="554">
        <v>45499</v>
      </c>
      <c r="G113" s="555">
        <f t="shared" si="1"/>
        <v>5.7527397260273974</v>
      </c>
    </row>
    <row r="114" spans="4:7" ht="12.75" hidden="1" customHeight="1" x14ac:dyDescent="0.2">
      <c r="D114" s="552">
        <v>24</v>
      </c>
      <c r="E114" s="553">
        <v>65000000</v>
      </c>
      <c r="F114" s="554">
        <v>45636</v>
      </c>
      <c r="G114" s="555">
        <f t="shared" si="1"/>
        <v>6.1255707762557083</v>
      </c>
    </row>
    <row r="115" spans="4:7" ht="12.75" hidden="1" customHeight="1" x14ac:dyDescent="0.2">
      <c r="D115" s="552">
        <v>25</v>
      </c>
      <c r="E115" s="553">
        <v>15000000</v>
      </c>
      <c r="F115" s="554">
        <v>44922</v>
      </c>
      <c r="G115" s="555">
        <f t="shared" si="1"/>
        <v>4.1721461187214617</v>
      </c>
    </row>
    <row r="116" spans="4:7" ht="12.75" hidden="1" customHeight="1" x14ac:dyDescent="0.2">
      <c r="D116" s="552">
        <v>27</v>
      </c>
      <c r="E116" s="553">
        <v>25000000</v>
      </c>
      <c r="F116" s="554">
        <v>44972</v>
      </c>
      <c r="G116" s="555">
        <f t="shared" si="1"/>
        <v>4.3059360730593603</v>
      </c>
    </row>
    <row r="117" spans="4:7" ht="12.75" hidden="1" customHeight="1" x14ac:dyDescent="0.2">
      <c r="D117" s="552">
        <v>28</v>
      </c>
      <c r="E117" s="553">
        <v>25000000</v>
      </c>
      <c r="F117" s="554">
        <v>45706</v>
      </c>
      <c r="G117" s="555">
        <f t="shared" si="1"/>
        <v>6.3141552511415524</v>
      </c>
    </row>
    <row r="118" spans="4:7" ht="12.75" hidden="1" customHeight="1" x14ac:dyDescent="0.2">
      <c r="D118" s="552">
        <v>29</v>
      </c>
      <c r="E118" s="553">
        <v>5000000</v>
      </c>
      <c r="F118" s="554">
        <v>44979</v>
      </c>
      <c r="G118" s="555">
        <f t="shared" si="1"/>
        <v>4.325114155251141</v>
      </c>
    </row>
    <row r="119" spans="4:7" ht="12.75" hidden="1" customHeight="1" x14ac:dyDescent="0.2">
      <c r="D119" s="552">
        <v>32</v>
      </c>
      <c r="E119" s="553">
        <v>35000000</v>
      </c>
      <c r="F119" s="554">
        <v>45033</v>
      </c>
      <c r="G119" s="555">
        <f t="shared" si="1"/>
        <v>4.478082191780822</v>
      </c>
    </row>
    <row r="120" spans="4:7" ht="12.75" hidden="1" customHeight="1" x14ac:dyDescent="0.2">
      <c r="D120" s="552">
        <v>34</v>
      </c>
      <c r="E120" s="553">
        <v>30000000</v>
      </c>
      <c r="F120" s="554">
        <v>46895</v>
      </c>
      <c r="G120" s="555">
        <f t="shared" si="1"/>
        <v>9.5751141552511427</v>
      </c>
    </row>
    <row r="121" spans="4:7" ht="12.75" hidden="1" customHeight="1" x14ac:dyDescent="0.2">
      <c r="D121" s="552">
        <v>35</v>
      </c>
      <c r="E121" s="553">
        <v>25000000</v>
      </c>
      <c r="F121" s="554">
        <v>46535</v>
      </c>
      <c r="G121" s="555">
        <f t="shared" si="1"/>
        <v>8.5915525114155251</v>
      </c>
    </row>
    <row r="122" spans="4:7" ht="12.75" hidden="1" customHeight="1" x14ac:dyDescent="0.2">
      <c r="D122" s="552">
        <v>36</v>
      </c>
      <c r="E122" s="553">
        <v>51000000</v>
      </c>
      <c r="F122" s="554">
        <v>46902</v>
      </c>
      <c r="G122" s="555">
        <f t="shared" si="1"/>
        <v>9.5942922374429234</v>
      </c>
    </row>
    <row r="123" spans="4:7" ht="12.75" hidden="1" customHeight="1" x14ac:dyDescent="0.2">
      <c r="D123" s="552">
        <v>37</v>
      </c>
      <c r="E123" s="553">
        <v>25000000</v>
      </c>
      <c r="F123" s="554">
        <v>46916</v>
      </c>
      <c r="G123" s="555">
        <f t="shared" si="1"/>
        <v>9.6310502283105013</v>
      </c>
    </row>
    <row r="124" spans="4:7" ht="12.75" hidden="1" customHeight="1" x14ac:dyDescent="0.2">
      <c r="D124" s="552">
        <v>38</v>
      </c>
      <c r="E124" s="553">
        <v>20000000</v>
      </c>
      <c r="F124" s="554">
        <v>46931</v>
      </c>
      <c r="G124" s="555">
        <f t="shared" si="1"/>
        <v>9.6721461187214608</v>
      </c>
    </row>
    <row r="125" spans="4:7" ht="12.75" hidden="1" customHeight="1" x14ac:dyDescent="0.2">
      <c r="D125" s="552">
        <v>39</v>
      </c>
      <c r="E125" s="553">
        <v>130000000</v>
      </c>
      <c r="F125" s="554">
        <v>46932</v>
      </c>
      <c r="G125" s="555">
        <f t="shared" si="1"/>
        <v>9.6748858447488573</v>
      </c>
    </row>
    <row r="126" spans="4:7" ht="12.75" hidden="1" customHeight="1" x14ac:dyDescent="0.2">
      <c r="D126" s="552">
        <v>40</v>
      </c>
      <c r="E126" s="553">
        <v>10000000</v>
      </c>
      <c r="F126" s="554">
        <v>46994</v>
      </c>
      <c r="G126" s="555">
        <f t="shared" si="1"/>
        <v>9.8442922374429234</v>
      </c>
    </row>
    <row r="127" spans="4:7" ht="12.75" hidden="1" customHeight="1" x14ac:dyDescent="0.2">
      <c r="D127" s="552">
        <v>41</v>
      </c>
      <c r="E127" s="553">
        <v>20000000</v>
      </c>
      <c r="F127" s="554">
        <v>46994</v>
      </c>
      <c r="G127" s="555">
        <f t="shared" si="1"/>
        <v>9.8442922374429234</v>
      </c>
    </row>
    <row r="128" spans="4:7" ht="12.75" hidden="1" customHeight="1" x14ac:dyDescent="0.2">
      <c r="D128" s="552">
        <v>42</v>
      </c>
      <c r="E128" s="553">
        <v>25000000</v>
      </c>
      <c r="F128" s="554">
        <v>45174</v>
      </c>
      <c r="G128" s="555">
        <f t="shared" si="1"/>
        <v>4.8618721461187215</v>
      </c>
    </row>
    <row r="129" spans="4:7" ht="12.75" hidden="1" customHeight="1" x14ac:dyDescent="0.2">
      <c r="D129" s="552">
        <v>44</v>
      </c>
      <c r="E129" s="553">
        <v>20000000</v>
      </c>
      <c r="F129" s="554">
        <v>47386</v>
      </c>
      <c r="G129" s="555">
        <f t="shared" si="1"/>
        <v>10.916666666666666</v>
      </c>
    </row>
    <row r="130" spans="4:7" ht="12.75" hidden="1" customHeight="1" x14ac:dyDescent="0.2">
      <c r="D130" s="552">
        <v>45</v>
      </c>
      <c r="E130" s="553">
        <v>40000000</v>
      </c>
      <c r="F130" s="554">
        <v>44104</v>
      </c>
      <c r="G130" s="555">
        <f t="shared" si="1"/>
        <v>1.9303652968036531</v>
      </c>
    </row>
    <row r="131" spans="4:7" ht="12.75" hidden="1" customHeight="1" x14ac:dyDescent="0.2">
      <c r="D131" s="552">
        <v>46</v>
      </c>
      <c r="E131" s="553">
        <v>30000000</v>
      </c>
      <c r="F131" s="554">
        <v>48880</v>
      </c>
      <c r="G131" s="555">
        <f t="shared" si="1"/>
        <v>15.008219178082191</v>
      </c>
    </row>
    <row r="132" spans="4:7" ht="12.75" hidden="1" customHeight="1" x14ac:dyDescent="0.2">
      <c r="D132" s="552">
        <v>47</v>
      </c>
      <c r="E132" s="553">
        <v>20000000</v>
      </c>
      <c r="F132" s="554">
        <v>48897</v>
      </c>
      <c r="G132" s="555">
        <f t="shared" si="1"/>
        <v>15.053196347031964</v>
      </c>
    </row>
    <row r="133" spans="4:7" ht="12.75" hidden="1" customHeight="1" x14ac:dyDescent="0.2">
      <c r="D133" s="552">
        <v>49</v>
      </c>
      <c r="E133" s="553">
        <v>9000000</v>
      </c>
      <c r="F133" s="554">
        <v>47451</v>
      </c>
      <c r="G133" s="555">
        <f t="shared" si="1"/>
        <v>11.094292237442923</v>
      </c>
    </row>
    <row r="134" spans="4:7" ht="12.75" hidden="1" customHeight="1" x14ac:dyDescent="0.2">
      <c r="D134" s="552">
        <v>50</v>
      </c>
      <c r="E134" s="553">
        <v>10500000</v>
      </c>
      <c r="F134" s="554">
        <v>48912</v>
      </c>
      <c r="G134" s="555">
        <f t="shared" si="1"/>
        <v>15.094292237442923</v>
      </c>
    </row>
    <row r="135" spans="4:7" ht="12.75" hidden="1" customHeight="1" x14ac:dyDescent="0.2">
      <c r="D135" s="552">
        <v>51</v>
      </c>
      <c r="E135" s="553">
        <v>10000000</v>
      </c>
      <c r="F135" s="554">
        <v>49284</v>
      </c>
      <c r="G135" s="555">
        <f t="shared" si="1"/>
        <v>16.114611872146121</v>
      </c>
    </row>
    <row r="136" spans="4:7" ht="12.75" hidden="1" customHeight="1" x14ac:dyDescent="0.2">
      <c r="D136" s="552">
        <v>52</v>
      </c>
      <c r="E136" s="553">
        <v>20000000</v>
      </c>
      <c r="F136" s="554">
        <v>49660</v>
      </c>
      <c r="G136" s="555">
        <f t="shared" si="1"/>
        <v>17.144748858447489</v>
      </c>
    </row>
    <row r="137" spans="4:7" ht="12.75" hidden="1" customHeight="1" x14ac:dyDescent="0.2">
      <c r="D137" s="552">
        <v>53</v>
      </c>
      <c r="E137" s="553">
        <v>8000000</v>
      </c>
      <c r="F137" s="554">
        <v>43454</v>
      </c>
      <c r="G137" s="555">
        <f t="shared" si="1"/>
        <v>0.15296803652968036</v>
      </c>
    </row>
    <row r="138" spans="4:7" ht="12.75" hidden="1" customHeight="1" x14ac:dyDescent="0.2">
      <c r="D138" s="552">
        <v>55</v>
      </c>
      <c r="E138" s="553">
        <v>20000000</v>
      </c>
      <c r="F138" s="554">
        <v>44224</v>
      </c>
      <c r="G138" s="555">
        <f t="shared" si="1"/>
        <v>2.2582191780821916</v>
      </c>
    </row>
    <row r="139" spans="4:7" ht="12.75" hidden="1" customHeight="1" x14ac:dyDescent="0.2">
      <c r="D139" s="552">
        <v>54</v>
      </c>
      <c r="E139" s="553">
        <v>25000000</v>
      </c>
      <c r="F139" s="554">
        <v>48974</v>
      </c>
      <c r="G139" s="555">
        <f t="shared" si="1"/>
        <v>15.263698630136986</v>
      </c>
    </row>
    <row r="140" spans="4:7" ht="12.75" hidden="1" customHeight="1" x14ac:dyDescent="0.2">
      <c r="D140" s="552">
        <v>56</v>
      </c>
      <c r="E140" s="553">
        <v>25000000</v>
      </c>
      <c r="F140" s="554">
        <v>48975</v>
      </c>
      <c r="G140" s="555">
        <f t="shared" si="1"/>
        <v>15.266438356164384</v>
      </c>
    </row>
    <row r="141" spans="4:7" ht="12.75" hidden="1" customHeight="1" x14ac:dyDescent="0.2">
      <c r="D141" s="552">
        <v>58</v>
      </c>
      <c r="E141" s="553">
        <v>5000000</v>
      </c>
      <c r="F141" s="554">
        <v>44596</v>
      </c>
      <c r="G141" s="555">
        <f t="shared" si="1"/>
        <v>3.2757990867579911</v>
      </c>
    </row>
    <row r="142" spans="4:7" ht="12.75" hidden="1" customHeight="1" x14ac:dyDescent="0.2">
      <c r="D142" s="552">
        <v>60</v>
      </c>
      <c r="E142" s="553">
        <v>25000000</v>
      </c>
      <c r="F142" s="554">
        <v>44301</v>
      </c>
      <c r="G142" s="555">
        <f t="shared" si="1"/>
        <v>2.4726027397260273</v>
      </c>
    </row>
    <row r="143" spans="4:7" ht="12.75" hidden="1" customHeight="1" x14ac:dyDescent="0.2">
      <c r="D143" s="552">
        <v>61</v>
      </c>
      <c r="E143" s="553">
        <v>40000000</v>
      </c>
      <c r="F143" s="554">
        <v>51466</v>
      </c>
      <c r="G143" s="555">
        <f t="shared" si="1"/>
        <v>22.086073059360729</v>
      </c>
    </row>
    <row r="144" spans="4:7" ht="12.75" hidden="1" customHeight="1" x14ac:dyDescent="0.2">
      <c r="D144" s="552">
        <v>62</v>
      </c>
      <c r="E144" s="553">
        <v>10000000</v>
      </c>
      <c r="F144" s="554">
        <v>47259</v>
      </c>
      <c r="G144" s="555">
        <f t="shared" si="1"/>
        <v>10.572374429223744</v>
      </c>
    </row>
    <row r="145" spans="4:7" ht="12.75" hidden="1" customHeight="1" x14ac:dyDescent="0.2">
      <c r="D145" s="552">
        <v>63</v>
      </c>
      <c r="E145" s="553">
        <v>62000000</v>
      </c>
      <c r="F145" s="554">
        <v>49094</v>
      </c>
      <c r="G145" s="555">
        <f t="shared" si="1"/>
        <v>15.59703196347032</v>
      </c>
    </row>
    <row r="146" spans="4:7" ht="12.75" hidden="1" customHeight="1" x14ac:dyDescent="0.2">
      <c r="D146" s="552">
        <v>64</v>
      </c>
      <c r="E146" s="553">
        <v>50000000</v>
      </c>
      <c r="F146" s="554">
        <v>51221</v>
      </c>
      <c r="G146" s="555">
        <f t="shared" si="1"/>
        <v>21.419406392694064</v>
      </c>
    </row>
    <row r="147" spans="4:7" ht="12.75" hidden="1" customHeight="1" x14ac:dyDescent="0.2">
      <c r="D147" s="552">
        <v>65</v>
      </c>
      <c r="E147" s="553">
        <v>35000000</v>
      </c>
      <c r="F147" s="554">
        <v>51375</v>
      </c>
      <c r="G147" s="555">
        <f t="shared" si="1"/>
        <v>21.838812785388125</v>
      </c>
    </row>
    <row r="148" spans="4:7" ht="12.75" hidden="1" customHeight="1" x14ac:dyDescent="0.2">
      <c r="D148" s="552">
        <v>66</v>
      </c>
      <c r="E148" s="553">
        <v>50000000</v>
      </c>
      <c r="F148" s="554">
        <v>51110</v>
      </c>
      <c r="G148" s="555">
        <f t="shared" si="1"/>
        <v>21.114611872146121</v>
      </c>
    </row>
    <row r="149" spans="4:7" ht="12.75" hidden="1" customHeight="1" x14ac:dyDescent="0.2">
      <c r="D149" s="552">
        <v>68</v>
      </c>
      <c r="E149" s="553">
        <v>5000000</v>
      </c>
      <c r="F149" s="554">
        <v>47310</v>
      </c>
      <c r="G149" s="555">
        <f t="shared" si="1"/>
        <v>10.711643835616439</v>
      </c>
    </row>
    <row r="150" spans="4:7" ht="12.75" hidden="1" customHeight="1" x14ac:dyDescent="0.2">
      <c r="D150" s="552">
        <v>69</v>
      </c>
      <c r="E150" s="553">
        <v>14000000</v>
      </c>
      <c r="F150" s="554">
        <v>47329</v>
      </c>
      <c r="G150" s="555">
        <f t="shared" si="1"/>
        <v>10.763698630136986</v>
      </c>
    </row>
    <row r="151" spans="4:7" ht="12.75" hidden="1" customHeight="1" x14ac:dyDescent="0.2">
      <c r="D151" s="552">
        <v>70</v>
      </c>
      <c r="E151" s="553">
        <v>10000000</v>
      </c>
      <c r="F151" s="554">
        <v>47357</v>
      </c>
      <c r="G151" s="555">
        <f t="shared" si="1"/>
        <v>10.838812785388129</v>
      </c>
    </row>
    <row r="152" spans="4:7" ht="12.75" hidden="1" customHeight="1" x14ac:dyDescent="0.2">
      <c r="D152" s="552">
        <v>71</v>
      </c>
      <c r="E152" s="553">
        <v>75000000</v>
      </c>
      <c r="F152" s="554">
        <v>44451</v>
      </c>
      <c r="G152" s="555">
        <f t="shared" si="1"/>
        <v>2.8810502283105022</v>
      </c>
    </row>
    <row r="153" spans="4:7" ht="12.75" hidden="1" customHeight="1" x14ac:dyDescent="0.2">
      <c r="D153" s="552">
        <v>72</v>
      </c>
      <c r="E153" s="553">
        <v>5000000</v>
      </c>
      <c r="F153" s="554">
        <v>46283</v>
      </c>
      <c r="G153" s="555">
        <f t="shared" si="1"/>
        <v>7.8974885844748863</v>
      </c>
    </row>
    <row r="154" spans="4:7" ht="12.75" hidden="1" customHeight="1" x14ac:dyDescent="0.2">
      <c r="D154" s="552">
        <v>73</v>
      </c>
      <c r="E154" s="553">
        <v>10000000</v>
      </c>
      <c r="F154" s="554">
        <v>51060</v>
      </c>
      <c r="G154" s="555">
        <f t="shared" si="1"/>
        <v>20.978082191780821</v>
      </c>
    </row>
    <row r="155" spans="4:7" ht="12.75" hidden="1" customHeight="1" x14ac:dyDescent="0.2">
      <c r="D155" s="552">
        <v>75</v>
      </c>
      <c r="E155" s="553">
        <v>50000000</v>
      </c>
      <c r="F155" s="554">
        <v>51936</v>
      </c>
      <c r="G155" s="555">
        <f t="shared" si="1"/>
        <v>23.378310502283107</v>
      </c>
    </row>
    <row r="156" spans="4:7" ht="12.75" hidden="1" customHeight="1" x14ac:dyDescent="0.2">
      <c r="D156" s="552">
        <v>77</v>
      </c>
      <c r="E156" s="553">
        <v>5000000</v>
      </c>
      <c r="F156" s="554">
        <v>49367</v>
      </c>
      <c r="G156" s="555">
        <f t="shared" si="1"/>
        <v>16.338812785388125</v>
      </c>
    </row>
    <row r="157" spans="4:7" ht="12.75" hidden="1" customHeight="1" x14ac:dyDescent="0.2">
      <c r="D157" s="552">
        <v>78</v>
      </c>
      <c r="E157" s="553">
        <v>10000000</v>
      </c>
      <c r="F157" s="554">
        <v>53034</v>
      </c>
      <c r="G157" s="555">
        <f t="shared" si="1"/>
        <v>26.3837899543379</v>
      </c>
    </row>
    <row r="158" spans="4:7" ht="12.75" hidden="1" customHeight="1" x14ac:dyDescent="0.2">
      <c r="D158" s="552">
        <v>79</v>
      </c>
      <c r="E158" s="553">
        <v>300000000</v>
      </c>
      <c r="F158" s="554">
        <v>45771</v>
      </c>
      <c r="G158" s="555">
        <f t="shared" si="1"/>
        <v>6.4972602739726026</v>
      </c>
    </row>
    <row r="159" spans="4:7" ht="12.75" hidden="1" customHeight="1" x14ac:dyDescent="0.2">
      <c r="D159" s="552">
        <v>81</v>
      </c>
      <c r="E159" s="553">
        <v>10000000</v>
      </c>
      <c r="F159" s="554">
        <v>45313</v>
      </c>
      <c r="G159" s="555">
        <f t="shared" si="1"/>
        <v>5.2417808219178079</v>
      </c>
    </row>
    <row r="160" spans="4:7" ht="12.75" hidden="1" customHeight="1" x14ac:dyDescent="0.2">
      <c r="D160" s="552">
        <v>82</v>
      </c>
      <c r="E160" s="553">
        <v>25000000</v>
      </c>
      <c r="F160" s="554">
        <v>47877</v>
      </c>
      <c r="G160" s="555">
        <f t="shared" si="1"/>
        <v>12.260958904109589</v>
      </c>
    </row>
    <row r="161" spans="4:7" ht="12.75" hidden="1" customHeight="1" x14ac:dyDescent="0.2">
      <c r="D161" s="552">
        <v>83</v>
      </c>
      <c r="E161" s="553">
        <v>20000000</v>
      </c>
      <c r="F161" s="554">
        <v>47889</v>
      </c>
      <c r="G161" s="555">
        <f t="shared" si="1"/>
        <v>12.292237442922374</v>
      </c>
    </row>
    <row r="162" spans="4:7" ht="12.75" hidden="1" customHeight="1" x14ac:dyDescent="0.2">
      <c r="D162" s="552">
        <v>85</v>
      </c>
      <c r="E162" s="553">
        <v>35000000</v>
      </c>
      <c r="F162" s="554">
        <v>51550</v>
      </c>
      <c r="G162" s="555">
        <f t="shared" si="1"/>
        <v>22.31415525114155</v>
      </c>
    </row>
    <row r="163" spans="4:7" ht="12.75" hidden="1" customHeight="1" x14ac:dyDescent="0.2">
      <c r="D163" s="552">
        <v>86</v>
      </c>
      <c r="E163" s="553">
        <v>80000000</v>
      </c>
      <c r="F163" s="554">
        <v>50486</v>
      </c>
      <c r="G163" s="555">
        <f t="shared" si="1"/>
        <v>19.408447488584475</v>
      </c>
    </row>
    <row r="164" spans="4:7" ht="12.75" hidden="1" customHeight="1" x14ac:dyDescent="0.2">
      <c r="D164" s="552">
        <v>87</v>
      </c>
      <c r="E164" s="553">
        <v>25000000</v>
      </c>
      <c r="F164" s="554">
        <v>47931</v>
      </c>
      <c r="G164" s="555">
        <f t="shared" si="1"/>
        <v>12.41392694063927</v>
      </c>
    </row>
    <row r="165" spans="4:7" ht="12.75" hidden="1" customHeight="1" x14ac:dyDescent="0.2">
      <c r="D165" s="552">
        <v>88</v>
      </c>
      <c r="E165" s="553">
        <v>65000000</v>
      </c>
      <c r="F165" s="554">
        <v>50859</v>
      </c>
      <c r="G165" s="555">
        <f t="shared" si="1"/>
        <v>20.430365296803654</v>
      </c>
    </row>
    <row r="166" spans="4:7" ht="12.75" hidden="1" customHeight="1" x14ac:dyDescent="0.2">
      <c r="D166" s="552">
        <v>89</v>
      </c>
      <c r="E166" s="553">
        <v>40000000</v>
      </c>
      <c r="F166" s="554">
        <v>49828</v>
      </c>
      <c r="G166" s="555">
        <f t="shared" si="1"/>
        <v>17.603652968036531</v>
      </c>
    </row>
    <row r="167" spans="4:7" ht="12.75" hidden="1" customHeight="1" x14ac:dyDescent="0.2">
      <c r="D167" s="552">
        <v>90</v>
      </c>
      <c r="E167" s="553">
        <v>30000000</v>
      </c>
      <c r="F167" s="554">
        <v>50199</v>
      </c>
      <c r="G167" s="555">
        <f t="shared" si="1"/>
        <v>18.620091324200914</v>
      </c>
    </row>
    <row r="168" spans="4:7" ht="12.75" hidden="1" customHeight="1" x14ac:dyDescent="0.2">
      <c r="D168" s="552">
        <v>91</v>
      </c>
      <c r="E168" s="553">
        <v>30000000</v>
      </c>
      <c r="F168" s="554">
        <v>50936</v>
      </c>
      <c r="G168" s="555">
        <f t="shared" si="1"/>
        <v>20.639269406392696</v>
      </c>
    </row>
    <row r="169" spans="4:7" ht="12.75" hidden="1" customHeight="1" x14ac:dyDescent="0.2">
      <c r="D169" s="552">
        <v>92</v>
      </c>
      <c r="E169" s="553">
        <v>420000000</v>
      </c>
      <c r="F169" s="554">
        <v>48029</v>
      </c>
      <c r="G169" s="555">
        <f t="shared" si="1"/>
        <v>12.680365296803652</v>
      </c>
    </row>
    <row r="170" spans="4:7" ht="12.75" hidden="1" customHeight="1" x14ac:dyDescent="0.2">
      <c r="D170" s="552">
        <v>93</v>
      </c>
      <c r="E170" s="553">
        <v>25000000</v>
      </c>
      <c r="F170" s="554">
        <v>49881</v>
      </c>
      <c r="G170" s="555">
        <f t="shared" ref="G170:G201" si="2">IF(F170&lt;&gt;"",YEAR(F170)-YEAR($G$4)+(MONTH(F170)-MONTH($G$4))/12+(DAY(F170)-DAY($G$4))/365,"")</f>
        <v>17.75</v>
      </c>
    </row>
    <row r="171" spans="4:7" ht="12.75" hidden="1" customHeight="1" x14ac:dyDescent="0.2">
      <c r="D171" s="552">
        <v>94</v>
      </c>
      <c r="E171" s="553">
        <v>27000000</v>
      </c>
      <c r="F171" s="554">
        <v>50783</v>
      </c>
      <c r="G171" s="555">
        <f t="shared" si="2"/>
        <v>20.217123287671232</v>
      </c>
    </row>
    <row r="172" spans="4:7" ht="12.75" hidden="1" customHeight="1" x14ac:dyDescent="0.2">
      <c r="D172" s="552">
        <v>95</v>
      </c>
      <c r="E172" s="553">
        <v>40000000</v>
      </c>
      <c r="F172" s="554">
        <v>47144</v>
      </c>
      <c r="G172" s="555">
        <f t="shared" si="2"/>
        <v>10.252739726027396</v>
      </c>
    </row>
    <row r="173" spans="4:7" ht="12.75" hidden="1" customHeight="1" x14ac:dyDescent="0.2">
      <c r="D173" s="552">
        <v>96</v>
      </c>
      <c r="E173" s="553">
        <v>20000000</v>
      </c>
      <c r="F173" s="554">
        <v>53724</v>
      </c>
      <c r="G173" s="555">
        <f t="shared" si="2"/>
        <v>28.267579908675799</v>
      </c>
    </row>
    <row r="174" spans="4:7" ht="12.75" hidden="1" customHeight="1" x14ac:dyDescent="0.2">
      <c r="D174" s="552">
        <v>97</v>
      </c>
      <c r="E174" s="553">
        <v>50000000</v>
      </c>
      <c r="F174" s="554">
        <v>51910</v>
      </c>
      <c r="G174" s="555">
        <f t="shared" si="2"/>
        <v>23.300456621004564</v>
      </c>
    </row>
    <row r="175" spans="4:7" ht="12.75" hidden="1" customHeight="1" x14ac:dyDescent="0.2">
      <c r="D175" s="552">
        <v>99</v>
      </c>
      <c r="E175" s="553">
        <v>20000000</v>
      </c>
      <c r="F175" s="554">
        <v>45364</v>
      </c>
      <c r="G175" s="555">
        <f t="shared" si="2"/>
        <v>5.3837899543378995</v>
      </c>
    </row>
    <row r="176" spans="4:7" ht="12.75" hidden="1" customHeight="1" x14ac:dyDescent="0.2">
      <c r="D176" s="552">
        <v>100</v>
      </c>
      <c r="E176" s="553">
        <v>50000000</v>
      </c>
      <c r="F176" s="554">
        <v>50143</v>
      </c>
      <c r="G176" s="555">
        <f t="shared" si="2"/>
        <v>18.467123287671232</v>
      </c>
    </row>
    <row r="177" spans="4:7" ht="12.75" hidden="1" customHeight="1" x14ac:dyDescent="0.2">
      <c r="D177" s="552">
        <v>101</v>
      </c>
      <c r="E177" s="553">
        <v>50000000</v>
      </c>
      <c r="F177" s="554">
        <v>50165</v>
      </c>
      <c r="G177" s="555">
        <f t="shared" si="2"/>
        <v>18.528538812785389</v>
      </c>
    </row>
    <row r="178" spans="4:7" ht="12.75" hidden="1" customHeight="1" x14ac:dyDescent="0.2">
      <c r="D178" s="552">
        <v>103</v>
      </c>
      <c r="E178" s="553">
        <v>60000000</v>
      </c>
      <c r="F178" s="554">
        <v>49474</v>
      </c>
      <c r="G178" s="555">
        <f t="shared" si="2"/>
        <v>16.6365296803653</v>
      </c>
    </row>
    <row r="179" spans="4:7" ht="12.75" hidden="1" customHeight="1" x14ac:dyDescent="0.2">
      <c r="D179" s="552">
        <v>104</v>
      </c>
      <c r="E179" s="553">
        <v>104000000</v>
      </c>
      <c r="F179" s="554">
        <v>50221</v>
      </c>
      <c r="G179" s="555">
        <f t="shared" si="2"/>
        <v>18.680365296803654</v>
      </c>
    </row>
    <row r="180" spans="4:7" ht="12.75" hidden="1" customHeight="1" x14ac:dyDescent="0.2">
      <c r="D180" s="552">
        <v>105</v>
      </c>
      <c r="E180" s="553">
        <v>5000000</v>
      </c>
      <c r="F180" s="554">
        <v>50241</v>
      </c>
      <c r="G180" s="555">
        <f t="shared" si="2"/>
        <v>18.736301369863014</v>
      </c>
    </row>
    <row r="181" spans="4:7" ht="12.75" hidden="1" customHeight="1" x14ac:dyDescent="0.2">
      <c r="D181" s="552">
        <v>106</v>
      </c>
      <c r="E181" s="553">
        <v>25000000</v>
      </c>
      <c r="F181" s="554">
        <v>50325</v>
      </c>
      <c r="G181" s="555">
        <f t="shared" si="2"/>
        <v>18.964383561643835</v>
      </c>
    </row>
    <row r="182" spans="4:7" ht="12.75" hidden="1" customHeight="1" x14ac:dyDescent="0.2">
      <c r="D182" s="552">
        <v>108</v>
      </c>
      <c r="E182" s="553">
        <v>100000000</v>
      </c>
      <c r="F182" s="554">
        <v>50339</v>
      </c>
      <c r="G182" s="555">
        <f t="shared" si="2"/>
        <v>19.002739726027396</v>
      </c>
    </row>
    <row r="183" spans="4:7" ht="12.75" hidden="1" customHeight="1" x14ac:dyDescent="0.2">
      <c r="D183" s="552">
        <v>109</v>
      </c>
      <c r="E183" s="553">
        <v>30000000</v>
      </c>
      <c r="F183" s="554">
        <v>50431</v>
      </c>
      <c r="G183" s="555">
        <f t="shared" si="2"/>
        <v>19.252739726027396</v>
      </c>
    </row>
    <row r="184" spans="4:7" ht="12.75" hidden="1" customHeight="1" x14ac:dyDescent="0.2">
      <c r="D184" s="552">
        <v>110</v>
      </c>
      <c r="E184" s="553">
        <v>50000000</v>
      </c>
      <c r="F184" s="554">
        <v>50465</v>
      </c>
      <c r="G184" s="555">
        <f t="shared" si="2"/>
        <v>19.350913242009135</v>
      </c>
    </row>
    <row r="185" spans="4:7" ht="12.75" hidden="1" customHeight="1" x14ac:dyDescent="0.2">
      <c r="D185" s="552">
        <v>112</v>
      </c>
      <c r="E185" s="553">
        <v>50000000</v>
      </c>
      <c r="F185" s="554">
        <v>50507</v>
      </c>
      <c r="G185" s="555">
        <f t="shared" si="2"/>
        <v>19.464383561643835</v>
      </c>
    </row>
    <row r="186" spans="4:7" ht="12.75" hidden="1" customHeight="1" x14ac:dyDescent="0.2">
      <c r="D186" s="552">
        <v>113</v>
      </c>
      <c r="E186" s="553">
        <v>25000000</v>
      </c>
      <c r="F186" s="554">
        <v>50507</v>
      </c>
      <c r="G186" s="555">
        <f t="shared" si="2"/>
        <v>19.464383561643835</v>
      </c>
    </row>
    <row r="187" spans="4:7" ht="12.75" hidden="1" customHeight="1" x14ac:dyDescent="0.2">
      <c r="D187" s="552">
        <v>115</v>
      </c>
      <c r="E187" s="553">
        <v>25000000</v>
      </c>
      <c r="F187" s="554">
        <v>52341</v>
      </c>
      <c r="G187" s="555">
        <f t="shared" si="2"/>
        <v>24.486301369863014</v>
      </c>
    </row>
    <row r="188" spans="4:7" ht="12.75" hidden="1" customHeight="1" x14ac:dyDescent="0.2">
      <c r="D188" s="552">
        <v>114</v>
      </c>
      <c r="E188" s="553">
        <v>50000000</v>
      </c>
      <c r="F188" s="554">
        <v>50527</v>
      </c>
      <c r="G188" s="555">
        <f t="shared" si="2"/>
        <v>19.520319634703196</v>
      </c>
    </row>
    <row r="189" spans="4:7" ht="12.75" hidden="1" customHeight="1" x14ac:dyDescent="0.2">
      <c r="D189" s="552">
        <v>116</v>
      </c>
      <c r="E189" s="553">
        <v>16000000</v>
      </c>
      <c r="F189" s="554">
        <v>46888</v>
      </c>
      <c r="G189" s="555">
        <f t="shared" si="2"/>
        <v>9.5559360730593621</v>
      </c>
    </row>
    <row r="190" spans="4:7" ht="12.75" hidden="1" customHeight="1" x14ac:dyDescent="0.2">
      <c r="D190" s="552">
        <v>117</v>
      </c>
      <c r="E190" s="553">
        <v>50000000</v>
      </c>
      <c r="F190" s="554">
        <v>50570</v>
      </c>
      <c r="G190" s="555">
        <f t="shared" si="2"/>
        <v>19.6365296803653</v>
      </c>
    </row>
    <row r="191" spans="4:7" ht="12.75" hidden="1" customHeight="1" x14ac:dyDescent="0.2">
      <c r="D191" s="552">
        <v>118</v>
      </c>
      <c r="E191" s="553">
        <v>10000000</v>
      </c>
      <c r="F191" s="554">
        <v>48772</v>
      </c>
      <c r="G191" s="555">
        <f t="shared" si="2"/>
        <v>14.714383561643835</v>
      </c>
    </row>
    <row r="192" spans="4:7" ht="12.75" hidden="1" customHeight="1" x14ac:dyDescent="0.2">
      <c r="D192" s="552">
        <v>119</v>
      </c>
      <c r="E192" s="553">
        <v>25000000</v>
      </c>
      <c r="F192" s="554">
        <v>50619</v>
      </c>
      <c r="G192" s="555">
        <f t="shared" si="2"/>
        <v>19.770319634703196</v>
      </c>
    </row>
    <row r="193" spans="4:7" ht="12.75" hidden="1" customHeight="1" x14ac:dyDescent="0.2">
      <c r="D193" s="552">
        <v>120</v>
      </c>
      <c r="E193" s="553">
        <v>10000000</v>
      </c>
      <c r="F193" s="554">
        <v>51744</v>
      </c>
      <c r="G193" s="555">
        <f t="shared" si="2"/>
        <v>22.849771689497715</v>
      </c>
    </row>
    <row r="194" spans="4:7" ht="12.75" hidden="1" customHeight="1" x14ac:dyDescent="0.2">
      <c r="D194" s="552">
        <v>122</v>
      </c>
      <c r="E194" s="553">
        <v>5000000</v>
      </c>
      <c r="F194" s="554">
        <v>47044</v>
      </c>
      <c r="G194" s="555">
        <f t="shared" si="2"/>
        <v>9.9808219178082194</v>
      </c>
    </row>
    <row r="195" spans="4:7" ht="12.75" hidden="1" customHeight="1" x14ac:dyDescent="0.2">
      <c r="D195" s="552"/>
      <c r="E195" s="553"/>
      <c r="F195" s="554"/>
      <c r="G195" s="555" t="str">
        <f t="shared" si="2"/>
        <v/>
      </c>
    </row>
    <row r="196" spans="4:7" ht="12.75" hidden="1" customHeight="1" x14ac:dyDescent="0.2">
      <c r="D196" s="552"/>
      <c r="E196" s="553"/>
      <c r="F196" s="554"/>
      <c r="G196" s="555" t="str">
        <f t="shared" si="2"/>
        <v/>
      </c>
    </row>
    <row r="197" spans="4:7" ht="12.75" hidden="1" customHeight="1" x14ac:dyDescent="0.2">
      <c r="D197" s="552"/>
      <c r="E197" s="553"/>
      <c r="F197" s="554"/>
      <c r="G197" s="555" t="str">
        <f t="shared" si="2"/>
        <v/>
      </c>
    </row>
    <row r="198" spans="4:7" ht="12.75" hidden="1" customHeight="1" x14ac:dyDescent="0.2">
      <c r="D198" s="552"/>
      <c r="E198" s="553"/>
      <c r="F198" s="554"/>
      <c r="G198" s="555" t="str">
        <f t="shared" si="2"/>
        <v/>
      </c>
    </row>
    <row r="199" spans="4:7" ht="12.75" hidden="1" customHeight="1" x14ac:dyDescent="0.2">
      <c r="D199" s="552"/>
      <c r="E199" s="553"/>
      <c r="F199" s="554"/>
      <c r="G199" s="555" t="str">
        <f t="shared" si="2"/>
        <v/>
      </c>
    </row>
    <row r="200" spans="4:7" ht="12.75" hidden="1" customHeight="1" x14ac:dyDescent="0.2">
      <c r="D200" s="552"/>
      <c r="E200" s="553"/>
      <c r="F200" s="554"/>
      <c r="G200" s="555" t="str">
        <f t="shared" si="2"/>
        <v/>
      </c>
    </row>
    <row r="201" spans="4:7" ht="12.75" hidden="1" customHeight="1" x14ac:dyDescent="0.2">
      <c r="D201" s="552"/>
      <c r="E201" s="553"/>
      <c r="F201" s="554"/>
      <c r="G201" s="555" t="str">
        <f t="shared" si="2"/>
        <v/>
      </c>
    </row>
    <row r="202" spans="4:7" ht="12.75" hidden="1" customHeight="1" x14ac:dyDescent="0.2">
      <c r="D202" s="552"/>
      <c r="E202" s="553"/>
      <c r="F202" s="554"/>
      <c r="G202" s="555" t="str">
        <f>IF(F202&lt;&gt;"",YEAR(F202)-YEAR($G$4)+(MONTH(F202)-MONTH($G$4))/12+(DAY(F202)-DAY($G$4))/365,"")</f>
        <v/>
      </c>
    </row>
    <row r="203" spans="4:7" ht="12.75" hidden="1" customHeight="1" x14ac:dyDescent="0.2">
      <c r="D203" s="552"/>
      <c r="E203" s="553"/>
      <c r="F203" s="554"/>
      <c r="G203" s="555" t="str">
        <f>IF(F203&lt;&gt;"",YEAR(F203)-YEAR($G$4)+(MONTH(F203)-MONTH($G$4))/12+(DAY(F203)-DAY($G$4))/365,"")</f>
        <v/>
      </c>
    </row>
    <row r="204" spans="4:7" ht="12.75" hidden="1" customHeight="1" x14ac:dyDescent="0.2">
      <c r="D204" s="552"/>
      <c r="E204" s="553"/>
      <c r="F204" s="554"/>
      <c r="G204" s="555" t="str">
        <f>IF(F204&lt;&gt;"",YEAR(F204)-YEAR($G$4)+(MONTH(F204)-MONTH($G$4))/12+(DAY(F204)-DAY($G$4))/365,"")</f>
        <v/>
      </c>
    </row>
    <row r="205" spans="4:7" ht="12.75" hidden="1" customHeight="1" x14ac:dyDescent="0.2">
      <c r="D205" s="552"/>
      <c r="E205" s="553"/>
      <c r="F205" s="554"/>
      <c r="G205" s="555" t="str">
        <f>IF(F205&lt;&gt;"",YEAR(F205)-YEAR($G$4)+(MONTH(F205)-MONTH($G$4))/12+(DAY(F205)-DAY($G$4))/365,"")</f>
        <v/>
      </c>
    </row>
    <row r="206" spans="4:7" ht="12.75" hidden="1" customHeight="1" x14ac:dyDescent="0.2">
      <c r="D206" s="557"/>
      <c r="E206" s="565"/>
      <c r="F206" s="558"/>
      <c r="G206" s="559"/>
    </row>
    <row r="207" spans="4:7" ht="12.75" hidden="1" customHeight="1" x14ac:dyDescent="0.2">
      <c r="D207" s="557"/>
      <c r="E207" s="565"/>
      <c r="F207" s="558"/>
      <c r="G207" s="559"/>
    </row>
    <row r="208" spans="4:7" x14ac:dyDescent="0.2">
      <c r="E208" s="556"/>
      <c r="G208" s="529" t="str">
        <f>IF(F208&lt;&gt;"",YEAR(F208)-YEAR($G$4)+(MONTH(F208)-MONTH($G$4))/12+(DAY(F208)-DAY($G$4))/365,"")</f>
        <v/>
      </c>
    </row>
    <row r="209" spans="3:8" ht="27.75" customHeight="1" x14ac:dyDescent="0.2">
      <c r="C209" s="644" t="s">
        <v>2130</v>
      </c>
      <c r="D209" s="644"/>
      <c r="E209" s="644"/>
      <c r="F209" s="644"/>
      <c r="G209" s="644"/>
      <c r="H209" s="644"/>
    </row>
    <row r="210" spans="3:8" ht="358.5" customHeight="1" x14ac:dyDescent="0.2">
      <c r="C210" s="644" t="s">
        <v>2131</v>
      </c>
      <c r="D210" s="644"/>
      <c r="E210" s="644"/>
      <c r="F210" s="644"/>
      <c r="G210" s="644"/>
      <c r="H210" s="644"/>
    </row>
    <row r="211" spans="3:8" ht="43.5" customHeight="1" x14ac:dyDescent="0.2">
      <c r="C211" s="645" t="s">
        <v>2132</v>
      </c>
      <c r="D211" s="645"/>
      <c r="E211" s="645"/>
      <c r="F211" s="645"/>
      <c r="G211" s="645"/>
      <c r="H211" s="645"/>
    </row>
    <row r="212" spans="3:8" ht="27.75" customHeight="1" x14ac:dyDescent="0.2">
      <c r="C212" s="645" t="s">
        <v>2133</v>
      </c>
      <c r="D212" s="645"/>
      <c r="E212" s="645"/>
      <c r="F212" s="645"/>
      <c r="G212" s="645"/>
      <c r="H212" s="645"/>
    </row>
  </sheetData>
  <mergeCells count="6">
    <mergeCell ref="B2:H2"/>
    <mergeCell ref="D32:F32"/>
    <mergeCell ref="C209:H209"/>
    <mergeCell ref="C210:H210"/>
    <mergeCell ref="C211:H211"/>
    <mergeCell ref="C212:H212"/>
  </mergeCells>
  <conditionalFormatting sqref="G17">
    <cfRule type="cellIs" dxfId="1" priority="1" stopIfTrue="1" operator="equal">
      <formula>"FAIL"</formula>
    </cfRule>
    <cfRule type="cellIs" dxfId="0" priority="2" stopIfTrue="1" operator="equal">
      <formula>"PASS"</formula>
    </cfRule>
  </conditionalFormatting>
  <pageMargins left="0.7" right="0.7" top="0.75" bottom="0.75" header="0.3" footer="0.3"/>
  <drawing r:id="rId1"/>
  <legacyDrawing r:id="rId2"/>
  <oleObjects>
    <mc:AlternateContent xmlns:mc="http://schemas.openxmlformats.org/markup-compatibility/2006">
      <mc:Choice Requires="x14">
        <oleObject progId="Equation.3" shapeId="8193" r:id="rId3">
          <objectPr defaultSize="0" autoPict="0" r:id="rId4">
            <anchor moveWithCells="1">
              <from>
                <xdr:col>3</xdr:col>
                <xdr:colOff>361950</xdr:colOff>
                <xdr:row>5</xdr:row>
                <xdr:rowOff>152400</xdr:rowOff>
              </from>
              <to>
                <xdr:col>6</xdr:col>
                <xdr:colOff>552450</xdr:colOff>
                <xdr:row>10</xdr:row>
                <xdr:rowOff>123825</xdr:rowOff>
              </to>
            </anchor>
          </objectPr>
        </oleObject>
      </mc:Choice>
      <mc:Fallback>
        <oleObject progId="Equation.3" shapeId="8193"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topLeftCell="A9" zoomScale="70" zoomScaleNormal="70" workbookViewId="0">
      <selection activeCell="N31" sqref="N31"/>
    </sheetView>
  </sheetViews>
  <sheetFormatPr baseColWidth="10" defaultColWidth="9.140625" defaultRowHeight="15" x14ac:dyDescent="0.25"/>
  <cols>
    <col min="1" max="1" width="8.85546875" style="16" customWidth="1"/>
    <col min="2" max="10" width="12.42578125" style="16" customWidth="1"/>
    <col min="11" max="18" width="8.85546875" style="16" customWidth="1"/>
  </cols>
  <sheetData>
    <row r="1" spans="1:18" ht="15.75" thickBot="1" x14ac:dyDescent="0.3"/>
    <row r="2" spans="1:18" x14ac:dyDescent="0.25">
      <c r="B2" s="23"/>
      <c r="C2" s="24"/>
      <c r="D2" s="24"/>
      <c r="E2" s="24"/>
      <c r="F2" s="24"/>
      <c r="G2" s="24"/>
      <c r="H2" s="24"/>
      <c r="I2" s="24"/>
      <c r="J2" s="25"/>
    </row>
    <row r="3" spans="1:18" x14ac:dyDescent="0.25">
      <c r="B3" s="26"/>
      <c r="C3" s="27"/>
      <c r="D3" s="27"/>
      <c r="E3" s="27"/>
      <c r="F3" s="27"/>
      <c r="G3" s="27"/>
      <c r="H3" s="27"/>
      <c r="I3" s="27"/>
      <c r="J3" s="28"/>
    </row>
    <row r="4" spans="1:18" x14ac:dyDescent="0.25">
      <c r="B4" s="26"/>
      <c r="C4" s="27"/>
      <c r="D4" s="27"/>
      <c r="E4" s="27"/>
      <c r="F4" s="27"/>
      <c r="G4" s="27"/>
      <c r="H4" s="27"/>
      <c r="I4" s="27"/>
      <c r="J4" s="28"/>
    </row>
    <row r="5" spans="1:18" ht="31.5" x14ac:dyDescent="0.3">
      <c r="B5" s="26"/>
      <c r="C5" s="27"/>
      <c r="D5" s="27"/>
      <c r="E5" s="29"/>
      <c r="F5" s="30" t="s">
        <v>50</v>
      </c>
      <c r="G5" s="27"/>
      <c r="H5" s="27"/>
      <c r="I5" s="27"/>
      <c r="J5" s="28"/>
    </row>
    <row r="6" spans="1:18" ht="26.25" x14ac:dyDescent="0.25">
      <c r="B6" s="26"/>
      <c r="C6" s="27"/>
      <c r="D6" s="27"/>
      <c r="E6" s="27"/>
      <c r="F6" s="31" t="s">
        <v>2278</v>
      </c>
      <c r="G6" s="27"/>
      <c r="H6" s="27"/>
      <c r="I6" s="27"/>
      <c r="J6" s="28"/>
    </row>
    <row r="7" spans="1:18" ht="26.25" x14ac:dyDescent="0.25">
      <c r="B7" s="26"/>
      <c r="C7" s="27"/>
      <c r="D7" s="27"/>
      <c r="E7" s="27"/>
      <c r="F7" s="31" t="s">
        <v>0</v>
      </c>
      <c r="G7" s="27"/>
      <c r="H7" s="27"/>
      <c r="I7" s="27"/>
      <c r="J7" s="28"/>
    </row>
    <row r="8" spans="1:18" ht="26.25" x14ac:dyDescent="0.25">
      <c r="B8" s="26"/>
      <c r="C8" s="27"/>
      <c r="D8" s="27"/>
      <c r="E8" s="27"/>
      <c r="F8" s="31" t="s">
        <v>1161</v>
      </c>
      <c r="G8" s="27"/>
      <c r="H8" s="27"/>
      <c r="I8" s="27"/>
      <c r="J8" s="28"/>
    </row>
    <row r="9" spans="1:18" s="65" customFormat="1" ht="21" x14ac:dyDescent="0.25">
      <c r="A9" s="16"/>
      <c r="B9" s="26"/>
      <c r="C9" s="27"/>
      <c r="D9" s="27"/>
      <c r="E9" s="27"/>
      <c r="F9" s="96" t="s">
        <v>2689</v>
      </c>
      <c r="G9" s="27"/>
      <c r="H9" s="27"/>
      <c r="I9" s="27"/>
      <c r="J9" s="28"/>
      <c r="K9" s="16"/>
      <c r="L9" s="16"/>
      <c r="M9" s="16"/>
      <c r="N9" s="16"/>
      <c r="O9" s="16"/>
      <c r="P9" s="16"/>
      <c r="Q9" s="16"/>
      <c r="R9" s="16"/>
    </row>
    <row r="10" spans="1:18" ht="21" x14ac:dyDescent="0.25">
      <c r="B10" s="26"/>
      <c r="C10" s="27"/>
      <c r="D10" s="27"/>
      <c r="E10" s="27"/>
      <c r="F10" s="96" t="s">
        <v>2690</v>
      </c>
      <c r="G10" s="27"/>
      <c r="H10" s="27"/>
      <c r="I10" s="27"/>
      <c r="J10" s="28"/>
    </row>
    <row r="11" spans="1:18" s="65" customFormat="1" ht="21" x14ac:dyDescent="0.25">
      <c r="A11" s="16"/>
      <c r="B11" s="26"/>
      <c r="C11" s="27"/>
      <c r="D11" s="27"/>
      <c r="E11" s="27"/>
      <c r="F11" s="96"/>
      <c r="G11" s="27"/>
      <c r="H11" s="27"/>
      <c r="I11" s="27"/>
      <c r="J11" s="28"/>
      <c r="K11" s="16"/>
      <c r="L11" s="16"/>
      <c r="M11" s="16"/>
      <c r="N11" s="16"/>
      <c r="O11" s="16"/>
      <c r="P11" s="16"/>
      <c r="Q11" s="16"/>
      <c r="R11" s="16"/>
    </row>
    <row r="12" spans="1:18" x14ac:dyDescent="0.25">
      <c r="B12" s="26"/>
      <c r="C12" s="27"/>
      <c r="D12" s="27"/>
      <c r="E12" s="27"/>
      <c r="F12" s="27"/>
      <c r="G12" s="27"/>
      <c r="H12" s="27"/>
      <c r="I12" s="27"/>
      <c r="J12" s="28"/>
    </row>
    <row r="13" spans="1:18" x14ac:dyDescent="0.25">
      <c r="B13" s="26"/>
      <c r="C13" s="27"/>
      <c r="D13" s="27"/>
      <c r="E13" s="27"/>
      <c r="F13" s="27"/>
      <c r="G13" s="27"/>
      <c r="H13" s="27"/>
      <c r="I13" s="27"/>
      <c r="J13" s="28"/>
    </row>
    <row r="14" spans="1:18" x14ac:dyDescent="0.25">
      <c r="B14" s="26"/>
      <c r="C14" s="27"/>
      <c r="D14" s="27"/>
      <c r="E14" s="27"/>
      <c r="F14" s="27"/>
      <c r="G14" s="27"/>
      <c r="H14" s="27"/>
      <c r="I14" s="27"/>
      <c r="J14" s="28"/>
    </row>
    <row r="15" spans="1:18" x14ac:dyDescent="0.25">
      <c r="B15" s="26"/>
      <c r="C15" s="27"/>
      <c r="D15" s="27"/>
      <c r="E15" s="27"/>
      <c r="F15" s="27"/>
      <c r="G15" s="27"/>
      <c r="H15" s="27"/>
      <c r="I15" s="27"/>
      <c r="J15" s="28"/>
    </row>
    <row r="16" spans="1:18" x14ac:dyDescent="0.25">
      <c r="B16" s="26"/>
      <c r="C16" s="27"/>
      <c r="D16" s="27"/>
      <c r="E16" s="27"/>
      <c r="F16" s="27"/>
      <c r="G16" s="27"/>
      <c r="H16" s="27"/>
      <c r="I16" s="27"/>
      <c r="J16" s="28"/>
    </row>
    <row r="17" spans="1:18" x14ac:dyDescent="0.25">
      <c r="B17" s="26"/>
      <c r="C17" s="27"/>
      <c r="D17" s="27"/>
      <c r="E17" s="27"/>
      <c r="F17" s="27"/>
      <c r="G17" s="27"/>
      <c r="H17" s="27"/>
      <c r="I17" s="27"/>
      <c r="J17" s="28"/>
    </row>
    <row r="18" spans="1:18" x14ac:dyDescent="0.25">
      <c r="B18" s="26"/>
      <c r="C18" s="27"/>
      <c r="D18" s="27"/>
      <c r="E18" s="27"/>
      <c r="F18" s="27"/>
      <c r="G18" s="27"/>
      <c r="H18" s="27"/>
      <c r="I18" s="27"/>
      <c r="J18" s="28"/>
    </row>
    <row r="19" spans="1:18" x14ac:dyDescent="0.25">
      <c r="B19" s="26"/>
      <c r="C19" s="27"/>
      <c r="D19" s="27"/>
      <c r="E19" s="27"/>
      <c r="F19" s="27"/>
      <c r="G19" s="27"/>
      <c r="H19" s="27"/>
      <c r="I19" s="27"/>
      <c r="J19" s="28"/>
    </row>
    <row r="20" spans="1:18" x14ac:dyDescent="0.25">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2" t="s">
        <v>51</v>
      </c>
      <c r="G22" s="27"/>
      <c r="H22" s="27"/>
      <c r="I22" s="27"/>
      <c r="J22" s="28"/>
    </row>
    <row r="23" spans="1:18" x14ac:dyDescent="0.25">
      <c r="B23" s="26"/>
      <c r="C23" s="27"/>
      <c r="D23" s="27"/>
      <c r="E23" s="27"/>
      <c r="F23" s="33"/>
      <c r="G23" s="27"/>
      <c r="H23" s="27"/>
      <c r="I23" s="27"/>
      <c r="J23" s="28"/>
    </row>
    <row r="24" spans="1:18" x14ac:dyDescent="0.25">
      <c r="B24" s="26"/>
      <c r="C24" s="27"/>
      <c r="D24" s="612" t="s">
        <v>235</v>
      </c>
      <c r="E24" s="613" t="s">
        <v>52</v>
      </c>
      <c r="F24" s="613"/>
      <c r="G24" s="613"/>
      <c r="H24" s="613"/>
      <c r="I24" s="27"/>
      <c r="J24" s="28"/>
    </row>
    <row r="25" spans="1:18" x14ac:dyDescent="0.25">
      <c r="B25" s="26"/>
      <c r="C25" s="27"/>
      <c r="D25" s="27"/>
      <c r="E25" s="34"/>
      <c r="F25" s="34"/>
      <c r="G25" s="34"/>
      <c r="H25" s="27"/>
      <c r="I25" s="27"/>
      <c r="J25" s="28"/>
    </row>
    <row r="26" spans="1:18" x14ac:dyDescent="0.25">
      <c r="B26" s="26"/>
      <c r="C26" s="27"/>
      <c r="D26" s="612" t="s">
        <v>257</v>
      </c>
      <c r="E26" s="613"/>
      <c r="F26" s="613"/>
      <c r="G26" s="613"/>
      <c r="H26" s="613"/>
      <c r="I26" s="27"/>
      <c r="J26" s="28"/>
    </row>
    <row r="27" spans="1:18" s="65" customFormat="1" x14ac:dyDescent="0.25">
      <c r="A27" s="16"/>
      <c r="B27" s="26"/>
      <c r="C27" s="27"/>
      <c r="D27" s="84"/>
      <c r="E27" s="84"/>
      <c r="F27" s="84"/>
      <c r="G27" s="84"/>
      <c r="H27" s="84"/>
      <c r="I27" s="27"/>
      <c r="J27" s="28"/>
      <c r="K27" s="16"/>
      <c r="L27" s="16"/>
      <c r="M27" s="16"/>
      <c r="N27" s="16"/>
      <c r="O27" s="16"/>
      <c r="P27" s="16"/>
      <c r="Q27" s="16"/>
      <c r="R27" s="16"/>
    </row>
    <row r="28" spans="1:18" s="98" customFormat="1" x14ac:dyDescent="0.25">
      <c r="A28" s="101"/>
      <c r="B28" s="26"/>
      <c r="C28" s="27"/>
      <c r="D28" s="612" t="s">
        <v>2279</v>
      </c>
      <c r="E28" s="613"/>
      <c r="F28" s="613"/>
      <c r="G28" s="613"/>
      <c r="H28" s="613"/>
      <c r="I28" s="27"/>
      <c r="J28" s="28"/>
      <c r="K28" s="101"/>
      <c r="L28" s="101"/>
      <c r="M28" s="101"/>
      <c r="N28" s="101"/>
      <c r="O28" s="101"/>
      <c r="P28" s="101"/>
      <c r="Q28" s="101"/>
      <c r="R28" s="101"/>
    </row>
    <row r="29" spans="1:18" s="98" customFormat="1" x14ac:dyDescent="0.25">
      <c r="A29" s="101"/>
      <c r="B29" s="26"/>
      <c r="C29" s="27"/>
      <c r="D29" s="596"/>
      <c r="E29" s="596"/>
      <c r="F29" s="596"/>
      <c r="G29" s="596"/>
      <c r="H29" s="596"/>
      <c r="I29" s="27"/>
      <c r="J29" s="28"/>
      <c r="K29" s="101"/>
      <c r="L29" s="101"/>
      <c r="M29" s="101"/>
      <c r="N29" s="101"/>
      <c r="O29" s="101"/>
      <c r="P29" s="101"/>
      <c r="Q29" s="101"/>
      <c r="R29" s="101"/>
    </row>
    <row r="30" spans="1:18" s="98" customFormat="1" x14ac:dyDescent="0.25">
      <c r="A30" s="101"/>
      <c r="B30" s="26"/>
      <c r="C30" s="27"/>
      <c r="D30" s="612" t="s">
        <v>2280</v>
      </c>
      <c r="E30" s="613" t="s">
        <v>52</v>
      </c>
      <c r="F30" s="613"/>
      <c r="G30" s="613"/>
      <c r="H30" s="613"/>
      <c r="I30" s="27"/>
      <c r="J30" s="28"/>
      <c r="K30" s="101"/>
      <c r="L30" s="101"/>
      <c r="M30" s="101"/>
      <c r="N30" s="101"/>
      <c r="O30" s="101"/>
      <c r="P30" s="101"/>
      <c r="Q30" s="101"/>
      <c r="R30" s="101"/>
    </row>
    <row r="31" spans="1:18" s="98" customFormat="1" x14ac:dyDescent="0.25">
      <c r="A31" s="101"/>
      <c r="B31" s="26"/>
      <c r="C31" s="27"/>
      <c r="D31" s="596"/>
      <c r="E31" s="596"/>
      <c r="F31" s="596"/>
      <c r="G31" s="596"/>
      <c r="H31" s="596"/>
      <c r="I31" s="27"/>
      <c r="J31" s="28"/>
      <c r="K31" s="101"/>
      <c r="L31" s="101"/>
      <c r="M31" s="101"/>
      <c r="N31" s="101"/>
      <c r="O31" s="101"/>
      <c r="P31" s="101"/>
      <c r="Q31" s="101"/>
      <c r="R31" s="101"/>
    </row>
    <row r="32" spans="1:18" s="65" customFormat="1" x14ac:dyDescent="0.25">
      <c r="A32" s="16"/>
      <c r="B32" s="26"/>
      <c r="C32" s="27"/>
      <c r="D32" s="612" t="s">
        <v>258</v>
      </c>
      <c r="E32" s="613" t="s">
        <v>52</v>
      </c>
      <c r="F32" s="613"/>
      <c r="G32" s="613"/>
      <c r="H32" s="613"/>
      <c r="I32" s="27"/>
      <c r="J32" s="28"/>
      <c r="K32" s="16"/>
      <c r="L32" s="16"/>
      <c r="M32" s="16"/>
      <c r="N32" s="16"/>
      <c r="O32" s="16"/>
      <c r="P32" s="16"/>
      <c r="Q32" s="16"/>
      <c r="R32" s="16"/>
    </row>
    <row r="33" spans="1:18" x14ac:dyDescent="0.25">
      <c r="B33" s="26"/>
      <c r="C33" s="27"/>
      <c r="D33" s="34"/>
      <c r="E33" s="34"/>
      <c r="F33" s="34"/>
      <c r="G33" s="34"/>
      <c r="H33" s="34"/>
      <c r="I33" s="27"/>
      <c r="J33" s="28"/>
    </row>
    <row r="34" spans="1:18" x14ac:dyDescent="0.25">
      <c r="B34" s="26"/>
      <c r="C34" s="27"/>
      <c r="D34" s="612" t="s">
        <v>430</v>
      </c>
      <c r="E34" s="613" t="s">
        <v>52</v>
      </c>
      <c r="F34" s="613"/>
      <c r="G34" s="613"/>
      <c r="H34" s="613"/>
      <c r="I34" s="27"/>
      <c r="J34" s="28"/>
    </row>
    <row r="35" spans="1:18" x14ac:dyDescent="0.25">
      <c r="B35" s="26"/>
      <c r="C35" s="27"/>
      <c r="D35" s="27"/>
      <c r="E35" s="27"/>
      <c r="F35" s="27"/>
      <c r="G35" s="27"/>
      <c r="H35" s="27"/>
      <c r="I35" s="27"/>
      <c r="J35" s="28"/>
    </row>
    <row r="36" spans="1:18" x14ac:dyDescent="0.25">
      <c r="B36" s="26"/>
      <c r="C36" s="27"/>
      <c r="D36" s="610" t="s">
        <v>259</v>
      </c>
      <c r="E36" s="611"/>
      <c r="F36" s="611"/>
      <c r="G36" s="611"/>
      <c r="H36" s="611"/>
      <c r="I36" s="27"/>
      <c r="J36" s="28"/>
    </row>
    <row r="37" spans="1:18" x14ac:dyDescent="0.25">
      <c r="B37" s="26"/>
      <c r="C37" s="27"/>
      <c r="D37" s="27"/>
      <c r="E37" s="27"/>
      <c r="F37" s="33"/>
      <c r="G37" s="27"/>
      <c r="H37" s="27"/>
      <c r="I37" s="27"/>
      <c r="J37" s="28"/>
    </row>
    <row r="38" spans="1:18" s="98" customFormat="1" x14ac:dyDescent="0.25">
      <c r="A38" s="101"/>
      <c r="B38" s="26"/>
      <c r="C38" s="27"/>
      <c r="D38" s="610" t="s">
        <v>2677</v>
      </c>
      <c r="E38" s="611"/>
      <c r="F38" s="611"/>
      <c r="G38" s="611"/>
      <c r="H38" s="611"/>
      <c r="I38" s="27"/>
      <c r="J38" s="28"/>
      <c r="K38" s="101"/>
      <c r="L38" s="101"/>
      <c r="M38" s="101"/>
      <c r="N38" s="101"/>
      <c r="O38" s="101"/>
      <c r="P38" s="101"/>
      <c r="Q38" s="101"/>
      <c r="R38" s="101"/>
    </row>
    <row r="39" spans="1:18" x14ac:dyDescent="0.25">
      <c r="B39" s="26"/>
      <c r="C39" s="27"/>
      <c r="D39" s="27"/>
      <c r="E39" s="27"/>
      <c r="F39" s="27"/>
      <c r="G39" s="27"/>
      <c r="H39" s="27"/>
      <c r="I39" s="27"/>
      <c r="J39" s="28"/>
    </row>
    <row r="40" spans="1:18" ht="15.75" thickBot="1" x14ac:dyDescent="0.3">
      <c r="B40" s="35"/>
      <c r="C40" s="36"/>
      <c r="D40" s="36"/>
      <c r="E40" s="36"/>
      <c r="F40" s="36"/>
      <c r="G40" s="36"/>
      <c r="H40" s="36"/>
      <c r="I40" s="36"/>
      <c r="J40" s="37"/>
    </row>
  </sheetData>
  <mergeCells count="8">
    <mergeCell ref="D38:H38"/>
    <mergeCell ref="D34:H34"/>
    <mergeCell ref="D24:H24"/>
    <mergeCell ref="D36:H36"/>
    <mergeCell ref="D26:H26"/>
    <mergeCell ref="D32:H32"/>
    <mergeCell ref="D28:H28"/>
    <mergeCell ref="D30:H30"/>
  </mergeCells>
  <hyperlinks>
    <hyperlink ref="D24:H24" location="'A. HTT General'!A1" display="Tab A: HTT General"/>
    <hyperlink ref="D26:H26" location="'B1. HTT Mortgage Assets'!A1" display="Worksheet B1: HTT Mortgage Assets"/>
    <hyperlink ref="D32:H32" location="'C. HTT Harmonised Glossary'!A1" display="Worksheet C: HTT Harmonised Glossary"/>
    <hyperlink ref="D34:H34" location="Disclaimer!A1" display="Disclaimer"/>
    <hyperlink ref="D30:H30" location="'B3. HTT Shipping Assets'!A1" display="Worksheet B3: HTT Shipping Assets"/>
    <hyperlink ref="D28:H28" location="'B2. HTT Public Sector Assets'!A1" display="Worksheet B2: HTT Public Sector Assets"/>
    <hyperlink ref="D38:H38"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topLeftCell="A207" zoomScale="85" zoomScaleNormal="85" zoomScalePageLayoutView="80" workbookViewId="0">
      <selection activeCell="B232" sqref="B232"/>
    </sheetView>
  </sheetViews>
  <sheetFormatPr baseColWidth="10" defaultColWidth="8.85546875" defaultRowHeight="15" outlineLevelRow="1" x14ac:dyDescent="0.25"/>
  <cols>
    <col min="1" max="1" width="13.28515625" style="68" customWidth="1"/>
    <col min="2" max="2" width="64.140625" style="68" customWidth="1"/>
    <col min="3" max="4" width="40.7109375" style="68" customWidth="1"/>
    <col min="5" max="5" width="6.7109375" style="68" customWidth="1"/>
    <col min="6" max="6" width="41.7109375" style="68" customWidth="1"/>
    <col min="7" max="7" width="41.7109375" style="67" customWidth="1"/>
    <col min="8" max="8" width="7.28515625" style="68" customWidth="1"/>
    <col min="9" max="9" width="71.85546875" style="68" customWidth="1"/>
    <col min="10" max="11" width="47.7109375" style="68" customWidth="1"/>
    <col min="12" max="12" width="7.28515625" style="68" customWidth="1"/>
    <col min="13" max="13" width="25.7109375" style="68" customWidth="1"/>
    <col min="14" max="14" width="25.7109375" style="67" customWidth="1"/>
    <col min="15" max="16384" width="8.85546875" style="66"/>
  </cols>
  <sheetData>
    <row r="1" spans="1:13" ht="31.5" x14ac:dyDescent="0.25">
      <c r="A1" s="22" t="s">
        <v>233</v>
      </c>
      <c r="B1" s="22"/>
      <c r="C1" s="67"/>
      <c r="D1" s="67"/>
      <c r="E1" s="67"/>
      <c r="F1" s="30" t="s">
        <v>2282</v>
      </c>
      <c r="H1" s="67"/>
      <c r="I1" s="22"/>
      <c r="J1" s="67"/>
      <c r="K1" s="67"/>
      <c r="L1" s="67"/>
      <c r="M1" s="67"/>
    </row>
    <row r="2" spans="1:13" ht="15.75" thickBot="1" x14ac:dyDescent="0.3">
      <c r="A2" s="67"/>
      <c r="B2" s="106"/>
      <c r="C2" s="106"/>
      <c r="D2" s="67"/>
      <c r="E2" s="67"/>
      <c r="F2" s="67"/>
      <c r="H2" s="67"/>
      <c r="L2" s="67"/>
      <c r="M2" s="67"/>
    </row>
    <row r="3" spans="1:13" ht="19.5" thickBot="1" x14ac:dyDescent="0.3">
      <c r="A3" s="52"/>
      <c r="B3" s="51" t="s">
        <v>131</v>
      </c>
      <c r="C3" s="107" t="s">
        <v>57</v>
      </c>
      <c r="D3" s="52"/>
      <c r="E3" s="52"/>
      <c r="F3" s="52"/>
      <c r="G3" s="52"/>
      <c r="H3" s="67"/>
      <c r="L3" s="67"/>
      <c r="M3" s="67"/>
    </row>
    <row r="4" spans="1:13" ht="15.75" thickBot="1" x14ac:dyDescent="0.3">
      <c r="H4" s="67"/>
      <c r="L4" s="67"/>
      <c r="M4" s="67"/>
    </row>
    <row r="5" spans="1:13" ht="19.5" thickBot="1" x14ac:dyDescent="0.3">
      <c r="A5" s="76"/>
      <c r="B5" s="94" t="s">
        <v>232</v>
      </c>
      <c r="C5" s="76"/>
      <c r="E5" s="4"/>
      <c r="F5" s="4"/>
      <c r="H5" s="67"/>
      <c r="L5" s="67"/>
      <c r="M5" s="67"/>
    </row>
    <row r="6" spans="1:13" x14ac:dyDescent="0.25">
      <c r="B6" s="88" t="s">
        <v>60</v>
      </c>
      <c r="H6" s="67"/>
      <c r="L6" s="67"/>
      <c r="M6" s="67"/>
    </row>
    <row r="7" spans="1:13" x14ac:dyDescent="0.25">
      <c r="B7" s="89" t="s">
        <v>61</v>
      </c>
      <c r="H7" s="67"/>
      <c r="L7" s="67"/>
      <c r="M7" s="67"/>
    </row>
    <row r="8" spans="1:13" x14ac:dyDescent="0.25">
      <c r="B8" s="89" t="s">
        <v>62</v>
      </c>
      <c r="F8" s="68" t="s">
        <v>214</v>
      </c>
      <c r="H8" s="67"/>
      <c r="L8" s="67"/>
      <c r="M8" s="67"/>
    </row>
    <row r="9" spans="1:13" x14ac:dyDescent="0.25">
      <c r="B9" s="91" t="s">
        <v>216</v>
      </c>
      <c r="H9" s="67"/>
      <c r="L9" s="67"/>
      <c r="M9" s="67"/>
    </row>
    <row r="10" spans="1:13" x14ac:dyDescent="0.25">
      <c r="B10" s="91" t="s">
        <v>217</v>
      </c>
      <c r="H10" s="67"/>
      <c r="L10" s="67"/>
      <c r="M10" s="67"/>
    </row>
    <row r="11" spans="1:13" ht="15.75" thickBot="1" x14ac:dyDescent="0.3">
      <c r="B11" s="92" t="s">
        <v>218</v>
      </c>
      <c r="H11" s="67"/>
      <c r="L11" s="67"/>
      <c r="M11" s="67"/>
    </row>
    <row r="12" spans="1:13" x14ac:dyDescent="0.25">
      <c r="B12" s="81"/>
      <c r="H12" s="67"/>
      <c r="L12" s="67"/>
      <c r="M12" s="67"/>
    </row>
    <row r="13" spans="1:13" ht="37.5" x14ac:dyDescent="0.25">
      <c r="A13" s="21" t="s">
        <v>227</v>
      </c>
      <c r="B13" s="21" t="s">
        <v>60</v>
      </c>
      <c r="C13" s="18"/>
      <c r="D13" s="18"/>
      <c r="E13" s="18"/>
      <c r="F13" s="18"/>
      <c r="G13" s="19"/>
      <c r="H13" s="67"/>
      <c r="L13" s="67"/>
      <c r="M13" s="67"/>
    </row>
    <row r="14" spans="1:13" x14ac:dyDescent="0.25">
      <c r="A14" s="68" t="s">
        <v>431</v>
      </c>
      <c r="B14" s="57" t="s">
        <v>53</v>
      </c>
      <c r="C14" s="104" t="s">
        <v>0</v>
      </c>
      <c r="E14" s="4"/>
      <c r="F14" s="4"/>
      <c r="H14" s="67"/>
      <c r="L14" s="67"/>
      <c r="M14" s="67"/>
    </row>
    <row r="15" spans="1:13" x14ac:dyDescent="0.25">
      <c r="A15" s="104" t="s">
        <v>432</v>
      </c>
      <c r="B15" s="57" t="s">
        <v>54</v>
      </c>
      <c r="C15" s="104" t="s">
        <v>1142</v>
      </c>
      <c r="E15" s="4"/>
      <c r="F15" s="4"/>
      <c r="H15" s="67"/>
      <c r="L15" s="67"/>
      <c r="M15" s="67"/>
    </row>
    <row r="16" spans="1:13" ht="30" x14ac:dyDescent="0.25">
      <c r="A16" s="104" t="s">
        <v>433</v>
      </c>
      <c r="B16" s="57" t="s">
        <v>190</v>
      </c>
      <c r="C16" s="77" t="s">
        <v>1143</v>
      </c>
      <c r="E16" s="4"/>
      <c r="F16" s="4"/>
      <c r="H16" s="67"/>
      <c r="L16" s="67"/>
      <c r="M16" s="67"/>
    </row>
    <row r="17" spans="1:13" x14ac:dyDescent="0.25">
      <c r="A17" s="104" t="s">
        <v>434</v>
      </c>
      <c r="B17" s="57" t="s">
        <v>236</v>
      </c>
      <c r="C17" s="128">
        <v>43373</v>
      </c>
      <c r="D17" s="104"/>
      <c r="E17" s="4"/>
      <c r="F17" s="4"/>
      <c r="H17" s="67"/>
      <c r="L17" s="67"/>
      <c r="M17" s="67"/>
    </row>
    <row r="18" spans="1:13" hidden="1" outlineLevel="1" x14ac:dyDescent="0.25">
      <c r="A18" s="104" t="s">
        <v>435</v>
      </c>
      <c r="B18" s="64" t="s">
        <v>219</v>
      </c>
      <c r="E18" s="4"/>
      <c r="F18" s="4"/>
      <c r="H18" s="67"/>
      <c r="L18" s="67"/>
      <c r="M18" s="67"/>
    </row>
    <row r="19" spans="1:13" hidden="1" outlineLevel="1" x14ac:dyDescent="0.25">
      <c r="A19" s="104" t="s">
        <v>436</v>
      </c>
      <c r="B19" s="64" t="s">
        <v>220</v>
      </c>
      <c r="E19" s="4"/>
      <c r="F19" s="4"/>
      <c r="H19" s="67"/>
      <c r="L19" s="67"/>
      <c r="M19" s="67"/>
    </row>
    <row r="20" spans="1:13" hidden="1" outlineLevel="1" x14ac:dyDescent="0.25">
      <c r="A20" s="104" t="s">
        <v>437</v>
      </c>
      <c r="B20" s="64"/>
      <c r="E20" s="4"/>
      <c r="F20" s="4"/>
      <c r="H20" s="67"/>
      <c r="L20" s="67"/>
      <c r="M20" s="67"/>
    </row>
    <row r="21" spans="1:13" hidden="1" outlineLevel="1" x14ac:dyDescent="0.25">
      <c r="A21" s="104" t="s">
        <v>438</v>
      </c>
      <c r="B21" s="64"/>
      <c r="E21" s="4"/>
      <c r="F21" s="4"/>
      <c r="H21" s="67"/>
      <c r="L21" s="67"/>
      <c r="M21" s="67"/>
    </row>
    <row r="22" spans="1:13" hidden="1" outlineLevel="1" x14ac:dyDescent="0.25">
      <c r="A22" s="104" t="s">
        <v>439</v>
      </c>
      <c r="B22" s="64"/>
      <c r="E22" s="4"/>
      <c r="F22" s="4"/>
      <c r="H22" s="67"/>
      <c r="L22" s="67"/>
      <c r="M22" s="67"/>
    </row>
    <row r="23" spans="1:13" hidden="1" outlineLevel="1" x14ac:dyDescent="0.25">
      <c r="A23" s="104" t="s">
        <v>440</v>
      </c>
      <c r="B23" s="64"/>
      <c r="E23" s="4"/>
      <c r="F23" s="4"/>
      <c r="H23" s="67"/>
      <c r="L23" s="67"/>
      <c r="M23" s="67"/>
    </row>
    <row r="24" spans="1:13" hidden="1" outlineLevel="1" x14ac:dyDescent="0.25">
      <c r="A24" s="104" t="s">
        <v>441</v>
      </c>
      <c r="B24" s="64"/>
      <c r="E24" s="4"/>
      <c r="F24" s="4"/>
      <c r="H24" s="67"/>
      <c r="L24" s="67"/>
      <c r="M24" s="67"/>
    </row>
    <row r="25" spans="1:13" hidden="1" outlineLevel="1" x14ac:dyDescent="0.25">
      <c r="A25" s="104" t="s">
        <v>442</v>
      </c>
      <c r="B25" s="64"/>
      <c r="E25" s="4"/>
      <c r="F25" s="4"/>
      <c r="H25" s="67"/>
      <c r="L25" s="67"/>
      <c r="M25" s="67"/>
    </row>
    <row r="26" spans="1:13" ht="18.75" collapsed="1" x14ac:dyDescent="0.25">
      <c r="A26" s="18"/>
      <c r="B26" s="21" t="s">
        <v>61</v>
      </c>
      <c r="C26" s="18"/>
      <c r="D26" s="18"/>
      <c r="E26" s="18"/>
      <c r="F26" s="18"/>
      <c r="G26" s="19"/>
      <c r="H26" s="67"/>
      <c r="L26" s="67"/>
      <c r="M26" s="67"/>
    </row>
    <row r="27" spans="1:13" x14ac:dyDescent="0.25">
      <c r="A27" s="68" t="s">
        <v>443</v>
      </c>
      <c r="B27" s="79" t="s">
        <v>185</v>
      </c>
      <c r="C27" s="104" t="s">
        <v>1144</v>
      </c>
      <c r="D27" s="100"/>
      <c r="E27" s="69"/>
      <c r="F27" s="69"/>
      <c r="H27" s="67"/>
      <c r="L27" s="67"/>
      <c r="M27" s="67"/>
    </row>
    <row r="28" spans="1:13" x14ac:dyDescent="0.25">
      <c r="A28" s="104" t="s">
        <v>444</v>
      </c>
      <c r="B28" s="79" t="s">
        <v>186</v>
      </c>
      <c r="C28" s="104" t="s">
        <v>1144</v>
      </c>
      <c r="D28" s="100"/>
      <c r="E28" s="69"/>
      <c r="F28" s="69"/>
      <c r="H28" s="67"/>
      <c r="L28" s="67"/>
      <c r="M28" s="67"/>
    </row>
    <row r="29" spans="1:13" ht="30" x14ac:dyDescent="0.25">
      <c r="A29" s="104" t="s">
        <v>445</v>
      </c>
      <c r="B29" s="79" t="s">
        <v>40</v>
      </c>
      <c r="C29" s="100" t="s">
        <v>1145</v>
      </c>
      <c r="D29" s="100"/>
      <c r="E29" s="69"/>
      <c r="F29" s="69"/>
      <c r="H29" s="67"/>
      <c r="L29" s="67"/>
      <c r="M29" s="67"/>
    </row>
    <row r="30" spans="1:13" hidden="1" outlineLevel="1" x14ac:dyDescent="0.25">
      <c r="A30" s="104" t="s">
        <v>446</v>
      </c>
      <c r="B30" s="79"/>
      <c r="D30" s="100"/>
      <c r="E30" s="69"/>
      <c r="F30" s="69"/>
      <c r="H30" s="67"/>
      <c r="L30" s="67"/>
      <c r="M30" s="67"/>
    </row>
    <row r="31" spans="1:13" hidden="1" outlineLevel="1" x14ac:dyDescent="0.25">
      <c r="A31" s="104" t="s">
        <v>447</v>
      </c>
      <c r="B31" s="79"/>
      <c r="D31" s="100"/>
      <c r="E31" s="69"/>
      <c r="F31" s="69"/>
      <c r="H31" s="67"/>
      <c r="L31" s="67"/>
      <c r="M31" s="67"/>
    </row>
    <row r="32" spans="1:13" hidden="1" outlineLevel="1" x14ac:dyDescent="0.25">
      <c r="A32" s="104" t="s">
        <v>448</v>
      </c>
      <c r="B32" s="79"/>
      <c r="E32" s="69"/>
      <c r="F32" s="69"/>
      <c r="H32" s="67"/>
      <c r="L32" s="67"/>
      <c r="M32" s="67"/>
    </row>
    <row r="33" spans="1:13" hidden="1" outlineLevel="1" x14ac:dyDescent="0.25">
      <c r="A33" s="104" t="s">
        <v>449</v>
      </c>
      <c r="B33" s="79"/>
      <c r="E33" s="69"/>
      <c r="F33" s="69"/>
      <c r="H33" s="67"/>
      <c r="L33" s="67"/>
      <c r="M33" s="67"/>
    </row>
    <row r="34" spans="1:13" hidden="1" outlineLevel="1" x14ac:dyDescent="0.25">
      <c r="A34" s="104" t="s">
        <v>450</v>
      </c>
      <c r="B34" s="79"/>
      <c r="E34" s="69"/>
      <c r="F34" s="69"/>
      <c r="H34" s="67"/>
      <c r="L34" s="67"/>
      <c r="M34" s="67"/>
    </row>
    <row r="35" spans="1:13" hidden="1" outlineLevel="1" x14ac:dyDescent="0.25">
      <c r="A35" s="104" t="s">
        <v>451</v>
      </c>
      <c r="B35" s="15"/>
      <c r="E35" s="69"/>
      <c r="F35" s="69"/>
      <c r="H35" s="67"/>
      <c r="L35" s="67"/>
      <c r="M35" s="67"/>
    </row>
    <row r="36" spans="1:13" ht="18.75" collapsed="1" x14ac:dyDescent="0.25">
      <c r="A36" s="21"/>
      <c r="B36" s="21" t="s">
        <v>62</v>
      </c>
      <c r="C36" s="21"/>
      <c r="D36" s="18"/>
      <c r="E36" s="18"/>
      <c r="F36" s="18"/>
      <c r="G36" s="19"/>
      <c r="H36" s="67"/>
      <c r="L36" s="67"/>
      <c r="M36" s="67"/>
    </row>
    <row r="37" spans="1:13" ht="15" customHeight="1" x14ac:dyDescent="0.25">
      <c r="A37" s="73"/>
      <c r="B37" s="75" t="s">
        <v>757</v>
      </c>
      <c r="C37" s="73" t="s">
        <v>84</v>
      </c>
      <c r="D37" s="73"/>
      <c r="E37" s="59"/>
      <c r="F37" s="74"/>
      <c r="G37" s="74"/>
      <c r="H37" s="67"/>
      <c r="L37" s="67"/>
      <c r="M37" s="67"/>
    </row>
    <row r="38" spans="1:13" x14ac:dyDescent="0.25">
      <c r="A38" s="68" t="s">
        <v>452</v>
      </c>
      <c r="B38" s="100" t="s">
        <v>2668</v>
      </c>
      <c r="C38" s="134">
        <f>SUM(D1.Overview!D140:J140)</f>
        <v>29348.559030459997</v>
      </c>
      <c r="D38" s="104"/>
      <c r="E38" s="104"/>
      <c r="F38" s="104"/>
      <c r="G38" s="104"/>
      <c r="H38" s="67"/>
      <c r="L38" s="67"/>
      <c r="M38" s="67"/>
    </row>
    <row r="39" spans="1:13" x14ac:dyDescent="0.25">
      <c r="A39" s="104" t="s">
        <v>453</v>
      </c>
      <c r="B39" s="69" t="s">
        <v>135</v>
      </c>
      <c r="C39" s="134">
        <v>22163</v>
      </c>
      <c r="D39" s="104"/>
      <c r="E39" s="104"/>
      <c r="F39" s="104"/>
      <c r="G39" s="104"/>
      <c r="H39" s="67"/>
      <c r="L39" s="67"/>
      <c r="M39" s="67"/>
    </row>
    <row r="40" spans="1:13" outlineLevel="1" x14ac:dyDescent="0.25">
      <c r="A40" s="104" t="s">
        <v>454</v>
      </c>
      <c r="B40" s="86" t="s">
        <v>237</v>
      </c>
      <c r="C40" s="104" t="s">
        <v>187</v>
      </c>
      <c r="D40" s="104"/>
      <c r="E40" s="104"/>
      <c r="F40" s="104"/>
      <c r="G40" s="104"/>
      <c r="H40" s="67"/>
      <c r="L40" s="67"/>
      <c r="M40" s="67"/>
    </row>
    <row r="41" spans="1:13" outlineLevel="1" x14ac:dyDescent="0.25">
      <c r="A41" s="104" t="s">
        <v>455</v>
      </c>
      <c r="B41" s="86" t="s">
        <v>238</v>
      </c>
      <c r="C41" s="104" t="s">
        <v>187</v>
      </c>
      <c r="D41" s="104"/>
      <c r="E41" s="104"/>
      <c r="F41" s="104"/>
      <c r="G41" s="104"/>
      <c r="H41" s="67"/>
      <c r="L41" s="67"/>
      <c r="M41" s="67"/>
    </row>
    <row r="42" spans="1:13" outlineLevel="1" x14ac:dyDescent="0.25">
      <c r="A42" s="104" t="s">
        <v>456</v>
      </c>
      <c r="B42" s="69"/>
      <c r="F42" s="69"/>
      <c r="H42" s="67"/>
      <c r="L42" s="67"/>
      <c r="M42" s="67"/>
    </row>
    <row r="43" spans="1:13" outlineLevel="1" x14ac:dyDescent="0.25">
      <c r="A43" s="104" t="s">
        <v>457</v>
      </c>
      <c r="B43" s="69"/>
      <c r="F43" s="69"/>
      <c r="H43" s="67"/>
      <c r="L43" s="67"/>
      <c r="M43" s="67"/>
    </row>
    <row r="44" spans="1:13" ht="15" customHeight="1" x14ac:dyDescent="0.25">
      <c r="A44" s="73"/>
      <c r="B44" s="75" t="s">
        <v>758</v>
      </c>
      <c r="C44" s="73" t="s">
        <v>29</v>
      </c>
      <c r="D44" s="73" t="s">
        <v>30</v>
      </c>
      <c r="E44" s="59"/>
      <c r="F44" s="74" t="s">
        <v>132</v>
      </c>
      <c r="G44" s="74" t="s">
        <v>162</v>
      </c>
      <c r="H44" s="67"/>
      <c r="L44" s="67"/>
      <c r="M44" s="67"/>
    </row>
    <row r="45" spans="1:13" x14ac:dyDescent="0.25">
      <c r="A45" s="104" t="s">
        <v>458</v>
      </c>
      <c r="B45" s="100" t="s">
        <v>239</v>
      </c>
      <c r="C45" s="108">
        <v>1.05</v>
      </c>
      <c r="D45" s="125">
        <f>D1.Overview!D61</f>
        <v>1.1391180000000001</v>
      </c>
      <c r="E45" s="108"/>
      <c r="F45" s="108">
        <v>1.05</v>
      </c>
      <c r="G45" s="104" t="s">
        <v>1159</v>
      </c>
      <c r="H45" s="67"/>
      <c r="L45" s="67"/>
      <c r="M45" s="67"/>
    </row>
    <row r="46" spans="1:13" x14ac:dyDescent="0.25">
      <c r="A46" s="104" t="s">
        <v>459</v>
      </c>
      <c r="B46" s="64" t="s">
        <v>221</v>
      </c>
      <c r="C46" s="129" t="s">
        <v>187</v>
      </c>
      <c r="D46" s="125">
        <f>'Report externe Asset Cover Test'!G14</f>
        <v>1.1224386112425466</v>
      </c>
      <c r="E46" s="108"/>
      <c r="F46" s="108">
        <v>1</v>
      </c>
      <c r="G46" s="104" t="s">
        <v>1158</v>
      </c>
      <c r="H46" s="67"/>
      <c r="L46" s="67"/>
      <c r="M46" s="67"/>
    </row>
    <row r="47" spans="1:13" hidden="1" outlineLevel="1" x14ac:dyDescent="0.25">
      <c r="A47" s="104" t="s">
        <v>460</v>
      </c>
      <c r="B47" s="64" t="s">
        <v>222</v>
      </c>
      <c r="C47" s="129"/>
      <c r="D47" s="130"/>
      <c r="F47" s="108"/>
      <c r="G47" s="129"/>
      <c r="H47" s="67"/>
      <c r="L47" s="67"/>
      <c r="M47" s="67"/>
    </row>
    <row r="48" spans="1:13" hidden="1" outlineLevel="1" x14ac:dyDescent="0.25">
      <c r="A48" s="104" t="s">
        <v>461</v>
      </c>
      <c r="B48" s="105"/>
      <c r="C48" s="130"/>
      <c r="D48" s="104"/>
      <c r="G48" s="68"/>
      <c r="H48" s="67"/>
      <c r="L48" s="67"/>
      <c r="M48" s="67"/>
    </row>
    <row r="49" spans="1:13" hidden="1" outlineLevel="1" x14ac:dyDescent="0.25">
      <c r="A49" s="104" t="s">
        <v>462</v>
      </c>
      <c r="B49" s="64"/>
      <c r="G49" s="68"/>
      <c r="H49" s="67"/>
      <c r="L49" s="67"/>
      <c r="M49" s="67"/>
    </row>
    <row r="50" spans="1:13" hidden="1" outlineLevel="1" x14ac:dyDescent="0.25">
      <c r="A50" s="104" t="s">
        <v>463</v>
      </c>
      <c r="B50" s="64"/>
      <c r="G50" s="68"/>
      <c r="H50" s="67"/>
      <c r="L50" s="67"/>
      <c r="M50" s="67"/>
    </row>
    <row r="51" spans="1:13" hidden="1" outlineLevel="1" x14ac:dyDescent="0.25">
      <c r="A51" s="104" t="s">
        <v>464</v>
      </c>
      <c r="B51" s="64"/>
      <c r="G51" s="68"/>
      <c r="H51" s="67"/>
      <c r="L51" s="67"/>
      <c r="M51" s="67"/>
    </row>
    <row r="52" spans="1:13" ht="15" customHeight="1" collapsed="1" x14ac:dyDescent="0.25">
      <c r="A52" s="73"/>
      <c r="B52" s="75" t="s">
        <v>759</v>
      </c>
      <c r="C52" s="73" t="s">
        <v>84</v>
      </c>
      <c r="D52" s="73"/>
      <c r="E52" s="59"/>
      <c r="F52" s="74" t="s">
        <v>147</v>
      </c>
      <c r="G52" s="74"/>
      <c r="H52" s="67"/>
      <c r="L52" s="67"/>
      <c r="M52" s="67"/>
    </row>
    <row r="53" spans="1:13" x14ac:dyDescent="0.25">
      <c r="A53" s="104" t="s">
        <v>465</v>
      </c>
      <c r="B53" s="69" t="s">
        <v>35</v>
      </c>
      <c r="C53" s="134">
        <f>$C$38</f>
        <v>29348.559030459997</v>
      </c>
      <c r="D53" s="130"/>
      <c r="E53" s="70"/>
      <c r="F53" s="61">
        <f>IF($C$58=0,"",IF(C53="[for completion]","",C53/$C$58))</f>
        <v>1</v>
      </c>
      <c r="G53" s="61"/>
      <c r="H53" s="67"/>
      <c r="L53" s="67"/>
      <c r="M53" s="67"/>
    </row>
    <row r="54" spans="1:13" x14ac:dyDescent="0.25">
      <c r="A54" s="104" t="s">
        <v>466</v>
      </c>
      <c r="B54" s="69" t="s">
        <v>184</v>
      </c>
      <c r="C54" s="135">
        <v>0</v>
      </c>
      <c r="D54" s="104"/>
      <c r="E54" s="70"/>
      <c r="F54" s="61">
        <f>IF($C$58=0,"",IF(C54="[for completion]","",C54/$C$58))</f>
        <v>0</v>
      </c>
      <c r="G54" s="61"/>
      <c r="H54" s="67"/>
      <c r="L54" s="67"/>
      <c r="M54" s="67"/>
    </row>
    <row r="55" spans="1:13" x14ac:dyDescent="0.25">
      <c r="A55" s="104" t="s">
        <v>467</v>
      </c>
      <c r="B55" s="100" t="s">
        <v>157</v>
      </c>
      <c r="C55" s="135">
        <v>0</v>
      </c>
      <c r="D55" s="104"/>
      <c r="E55" s="70"/>
      <c r="F55" s="61"/>
      <c r="G55" s="61"/>
      <c r="H55" s="67"/>
      <c r="I55" s="104"/>
      <c r="J55" s="104"/>
      <c r="K55" s="104"/>
      <c r="L55" s="67"/>
      <c r="M55" s="67"/>
    </row>
    <row r="56" spans="1:13" x14ac:dyDescent="0.25">
      <c r="A56" s="104" t="s">
        <v>468</v>
      </c>
      <c r="B56" s="69" t="s">
        <v>55</v>
      </c>
      <c r="C56" s="135">
        <v>0</v>
      </c>
      <c r="E56" s="70"/>
      <c r="F56" s="61">
        <f>IF($C$58=0,"",IF(C56="[for completion]","",C56/$C$58))</f>
        <v>0</v>
      </c>
      <c r="G56" s="61"/>
      <c r="H56" s="67"/>
      <c r="L56" s="67"/>
      <c r="M56" s="67"/>
    </row>
    <row r="57" spans="1:13" x14ac:dyDescent="0.25">
      <c r="A57" s="104" t="s">
        <v>469</v>
      </c>
      <c r="B57" s="68" t="s">
        <v>2</v>
      </c>
      <c r="C57" s="135">
        <v>0</v>
      </c>
      <c r="E57" s="70"/>
      <c r="F57" s="61">
        <f>IF($C$58=0,"",IF(C57="[for completion]","",C57/$C$58))</f>
        <v>0</v>
      </c>
      <c r="G57" s="61"/>
      <c r="H57" s="67"/>
      <c r="L57" s="67"/>
      <c r="M57" s="67"/>
    </row>
    <row r="58" spans="1:13" x14ac:dyDescent="0.25">
      <c r="A58" s="104" t="s">
        <v>470</v>
      </c>
      <c r="B58" s="71" t="s">
        <v>1</v>
      </c>
      <c r="C58" s="134">
        <f>SUM(C53:C57)</f>
        <v>29348.559030459997</v>
      </c>
      <c r="D58" s="70"/>
      <c r="E58" s="70"/>
      <c r="F58" s="148">
        <f>SUM(F53:F57)</f>
        <v>1</v>
      </c>
      <c r="G58" s="61"/>
      <c r="H58" s="67"/>
      <c r="L58" s="67"/>
      <c r="M58" s="67"/>
    </row>
    <row r="59" spans="1:13" hidden="1" outlineLevel="1" x14ac:dyDescent="0.25">
      <c r="A59" s="104" t="s">
        <v>471</v>
      </c>
      <c r="B59" s="82" t="s">
        <v>156</v>
      </c>
      <c r="C59" s="130"/>
      <c r="E59" s="70"/>
      <c r="F59" s="61">
        <f t="shared" ref="F59:F64" si="0">IF($C$58=0,"",IF(C59="[for completion]","",C59/$C$58))</f>
        <v>0</v>
      </c>
      <c r="G59" s="61"/>
      <c r="H59" s="67"/>
      <c r="L59" s="67"/>
      <c r="M59" s="67"/>
    </row>
    <row r="60" spans="1:13" hidden="1" outlineLevel="1" x14ac:dyDescent="0.25">
      <c r="A60" s="104" t="s">
        <v>472</v>
      </c>
      <c r="B60" s="82" t="s">
        <v>156</v>
      </c>
      <c r="C60" s="130"/>
      <c r="E60" s="70"/>
      <c r="F60" s="61">
        <f t="shared" si="0"/>
        <v>0</v>
      </c>
      <c r="G60" s="61"/>
      <c r="H60" s="67"/>
      <c r="L60" s="67"/>
      <c r="M60" s="67"/>
    </row>
    <row r="61" spans="1:13" hidden="1" outlineLevel="1" x14ac:dyDescent="0.25">
      <c r="A61" s="104" t="s">
        <v>473</v>
      </c>
      <c r="B61" s="82" t="s">
        <v>156</v>
      </c>
      <c r="C61" s="130"/>
      <c r="E61" s="70"/>
      <c r="F61" s="61">
        <f t="shared" si="0"/>
        <v>0</v>
      </c>
      <c r="G61" s="61"/>
      <c r="H61" s="67"/>
      <c r="L61" s="67"/>
      <c r="M61" s="67"/>
    </row>
    <row r="62" spans="1:13" hidden="1" outlineLevel="1" x14ac:dyDescent="0.25">
      <c r="A62" s="104" t="s">
        <v>474</v>
      </c>
      <c r="B62" s="82" t="s">
        <v>156</v>
      </c>
      <c r="C62" s="130"/>
      <c r="E62" s="70"/>
      <c r="F62" s="61">
        <f t="shared" si="0"/>
        <v>0</v>
      </c>
      <c r="G62" s="61"/>
      <c r="H62" s="67"/>
      <c r="L62" s="67"/>
      <c r="M62" s="67"/>
    </row>
    <row r="63" spans="1:13" hidden="1" outlineLevel="1" x14ac:dyDescent="0.25">
      <c r="A63" s="104" t="s">
        <v>475</v>
      </c>
      <c r="B63" s="82" t="s">
        <v>156</v>
      </c>
      <c r="C63" s="130"/>
      <c r="E63" s="70"/>
      <c r="F63" s="61">
        <f t="shared" si="0"/>
        <v>0</v>
      </c>
      <c r="G63" s="61"/>
      <c r="H63" s="67"/>
      <c r="L63" s="67"/>
      <c r="M63" s="67"/>
    </row>
    <row r="64" spans="1:13" hidden="1" outlineLevel="1" x14ac:dyDescent="0.25">
      <c r="A64" s="104" t="s">
        <v>476</v>
      </c>
      <c r="B64" s="82" t="s">
        <v>156</v>
      </c>
      <c r="C64" s="130"/>
      <c r="D64" s="66"/>
      <c r="E64" s="66"/>
      <c r="F64" s="61">
        <f t="shared" si="0"/>
        <v>0</v>
      </c>
      <c r="G64" s="63"/>
      <c r="H64" s="67"/>
      <c r="L64" s="67"/>
      <c r="M64" s="67"/>
    </row>
    <row r="65" spans="1:13" ht="15" customHeight="1" collapsed="1" x14ac:dyDescent="0.25">
      <c r="A65" s="73"/>
      <c r="B65" s="75" t="s">
        <v>760</v>
      </c>
      <c r="C65" s="73" t="s">
        <v>90</v>
      </c>
      <c r="D65" s="73" t="s">
        <v>1160</v>
      </c>
      <c r="E65" s="59"/>
      <c r="F65" s="74" t="s">
        <v>56</v>
      </c>
      <c r="G65" s="136" t="s">
        <v>1162</v>
      </c>
      <c r="H65" s="67"/>
      <c r="L65" s="67"/>
      <c r="M65" s="67"/>
    </row>
    <row r="66" spans="1:13" x14ac:dyDescent="0.25">
      <c r="A66" s="104" t="s">
        <v>477</v>
      </c>
      <c r="B66" s="69" t="s">
        <v>83</v>
      </c>
      <c r="C66" s="131">
        <f>D1.Overview!E116</f>
        <v>7.0493671337409651</v>
      </c>
      <c r="D66" s="131">
        <f>D1.Overview!D116</f>
        <v>4.7609367707939443</v>
      </c>
      <c r="E66" s="57"/>
      <c r="F66" s="50"/>
      <c r="G66" s="48"/>
      <c r="H66" s="67"/>
      <c r="L66" s="67"/>
      <c r="M66" s="67"/>
    </row>
    <row r="67" spans="1:13" x14ac:dyDescent="0.25">
      <c r="A67" s="104"/>
      <c r="B67" s="100"/>
      <c r="C67" s="131"/>
      <c r="D67" s="131"/>
      <c r="E67" s="57"/>
      <c r="F67" s="50"/>
      <c r="G67" s="48"/>
      <c r="H67" s="67"/>
      <c r="I67" s="104"/>
      <c r="J67" s="104"/>
      <c r="K67" s="104"/>
      <c r="L67" s="67"/>
      <c r="M67" s="67"/>
    </row>
    <row r="68" spans="1:13" x14ac:dyDescent="0.25">
      <c r="B68" s="69" t="s">
        <v>2669</v>
      </c>
      <c r="C68" s="57"/>
      <c r="D68" s="132"/>
      <c r="E68" s="130"/>
      <c r="F68" s="48"/>
      <c r="G68" s="48"/>
      <c r="H68" s="67"/>
      <c r="L68" s="67"/>
      <c r="M68" s="67"/>
    </row>
    <row r="69" spans="1:13" x14ac:dyDescent="0.25">
      <c r="B69" s="69" t="s">
        <v>80</v>
      </c>
      <c r="C69" s="132"/>
      <c r="D69" s="132"/>
      <c r="E69" s="130"/>
      <c r="F69" s="48"/>
      <c r="G69" s="48"/>
      <c r="H69" s="67"/>
      <c r="L69" s="67"/>
      <c r="M69" s="67"/>
    </row>
    <row r="70" spans="1:13" x14ac:dyDescent="0.25">
      <c r="A70" s="104" t="s">
        <v>478</v>
      </c>
      <c r="B70" s="9" t="s">
        <v>11</v>
      </c>
      <c r="C70" s="134">
        <f>D1.Overview!D140</f>
        <v>2750.0743207000005</v>
      </c>
      <c r="D70" s="134">
        <f>D1.Overview!D128</f>
        <v>4625.8617361394008</v>
      </c>
      <c r="E70" s="9"/>
      <c r="F70" s="61">
        <f t="shared" ref="F70:F76" si="1">IF($C$77=0,"",IF(C70="[for completion]","",C70/$C$77))</f>
        <v>9.3703895916858473E-2</v>
      </c>
      <c r="G70" s="61">
        <f t="shared" ref="G70:G76" si="2">IF($D$77=0,"",IF(D70="[Mark as ND1 if not relevant]","",D70/$D$77))</f>
        <v>0.15761801694708744</v>
      </c>
      <c r="H70" s="67"/>
      <c r="L70" s="67"/>
      <c r="M70" s="67"/>
    </row>
    <row r="71" spans="1:13" x14ac:dyDescent="0.25">
      <c r="A71" s="104" t="s">
        <v>479</v>
      </c>
      <c r="B71" s="9" t="s">
        <v>5</v>
      </c>
      <c r="C71" s="134">
        <f>D1.Overview!E140</f>
        <v>2621.18087754</v>
      </c>
      <c r="D71" s="134">
        <f>D1.Overview!E128</f>
        <v>4323.1781995888141</v>
      </c>
      <c r="E71" s="9"/>
      <c r="F71" s="61">
        <f t="shared" si="1"/>
        <v>8.9312080869781513E-2</v>
      </c>
      <c r="G71" s="61">
        <f t="shared" si="2"/>
        <v>0.14730461340955528</v>
      </c>
      <c r="H71" s="67"/>
      <c r="L71" s="67"/>
      <c r="M71" s="67"/>
    </row>
    <row r="72" spans="1:13" x14ac:dyDescent="0.25">
      <c r="A72" s="104" t="s">
        <v>480</v>
      </c>
      <c r="B72" s="9" t="s">
        <v>6</v>
      </c>
      <c r="C72" s="134">
        <f>D1.Overview!F140</f>
        <v>2494.4166041399999</v>
      </c>
      <c r="D72" s="134">
        <f>D1.Overview!F128</f>
        <v>3668.5865473557051</v>
      </c>
      <c r="E72" s="9"/>
      <c r="F72" s="61">
        <f t="shared" si="1"/>
        <v>8.4992813498990502E-2</v>
      </c>
      <c r="G72" s="61">
        <f t="shared" si="2"/>
        <v>0.12500056628920034</v>
      </c>
      <c r="H72" s="67"/>
      <c r="L72" s="67"/>
      <c r="M72" s="67"/>
    </row>
    <row r="73" spans="1:13" x14ac:dyDescent="0.25">
      <c r="A73" s="104" t="s">
        <v>481</v>
      </c>
      <c r="B73" s="9" t="s">
        <v>7</v>
      </c>
      <c r="C73" s="134">
        <f>D1.Overview!G140</f>
        <v>2370.6660451399998</v>
      </c>
      <c r="D73" s="134">
        <f>D1.Overview!G128</f>
        <v>3104.5186043298377</v>
      </c>
      <c r="E73" s="9"/>
      <c r="F73" s="61">
        <f t="shared" si="1"/>
        <v>8.0776233091360838E-2</v>
      </c>
      <c r="G73" s="61">
        <f t="shared" si="2"/>
        <v>0.10578095366901009</v>
      </c>
      <c r="H73" s="67"/>
      <c r="L73" s="67"/>
      <c r="M73" s="67"/>
    </row>
    <row r="74" spans="1:13" x14ac:dyDescent="0.25">
      <c r="A74" s="104" t="s">
        <v>482</v>
      </c>
      <c r="B74" s="9" t="s">
        <v>8</v>
      </c>
      <c r="C74" s="134">
        <f>D1.Overview!H140</f>
        <v>2236.6368674500004</v>
      </c>
      <c r="D74" s="134">
        <f>D1.Overview!H128</f>
        <v>2611.4774958328649</v>
      </c>
      <c r="E74" s="9"/>
      <c r="F74" s="61">
        <f t="shared" si="1"/>
        <v>7.6209427015774822E-2</v>
      </c>
      <c r="G74" s="61">
        <f t="shared" si="2"/>
        <v>8.8981454196822504E-2</v>
      </c>
      <c r="H74" s="67"/>
      <c r="L74" s="67"/>
      <c r="M74" s="67"/>
    </row>
    <row r="75" spans="1:13" x14ac:dyDescent="0.25">
      <c r="A75" s="104" t="s">
        <v>483</v>
      </c>
      <c r="B75" s="9" t="s">
        <v>9</v>
      </c>
      <c r="C75" s="134">
        <f>D1.Overview!I140</f>
        <v>9003.918167859998</v>
      </c>
      <c r="D75" s="134">
        <f>D1.Overview!I128</f>
        <v>7706.5458274059274</v>
      </c>
      <c r="E75" s="9"/>
      <c r="F75" s="61">
        <f t="shared" si="1"/>
        <v>0.3067925126584613</v>
      </c>
      <c r="G75" s="61">
        <f t="shared" si="2"/>
        <v>0.26258685194540987</v>
      </c>
      <c r="H75" s="67"/>
      <c r="L75" s="67"/>
      <c r="M75" s="67"/>
    </row>
    <row r="76" spans="1:13" x14ac:dyDescent="0.25">
      <c r="A76" s="104" t="s">
        <v>484</v>
      </c>
      <c r="B76" s="9" t="s">
        <v>10</v>
      </c>
      <c r="C76" s="134">
        <f>D1.Overview!J140</f>
        <v>7871.6661476299996</v>
      </c>
      <c r="D76" s="134">
        <f>D1.Overview!J128</f>
        <v>3308.3910100151302</v>
      </c>
      <c r="E76" s="9"/>
      <c r="F76" s="61">
        <f t="shared" si="1"/>
        <v>0.26821303694877258</v>
      </c>
      <c r="G76" s="61">
        <f t="shared" si="2"/>
        <v>0.11272754354291453</v>
      </c>
      <c r="H76" s="67"/>
      <c r="L76" s="67"/>
      <c r="M76" s="67"/>
    </row>
    <row r="77" spans="1:13" x14ac:dyDescent="0.25">
      <c r="A77" s="104" t="s">
        <v>485</v>
      </c>
      <c r="B77" s="10" t="s">
        <v>1</v>
      </c>
      <c r="C77" s="134">
        <f>SUM(C70:C76)</f>
        <v>29348.559030459997</v>
      </c>
      <c r="D77" s="70">
        <f>SUM(D70:D76)</f>
        <v>29348.55942066768</v>
      </c>
      <c r="E77" s="69"/>
      <c r="F77" s="148">
        <f>SUM(F70:F76)</f>
        <v>1</v>
      </c>
      <c r="G77" s="63">
        <f>SUM(G70:G76)</f>
        <v>1</v>
      </c>
      <c r="H77" s="67"/>
      <c r="L77" s="67"/>
      <c r="M77" s="67"/>
    </row>
    <row r="78" spans="1:13" hidden="1" outlineLevel="1" x14ac:dyDescent="0.25">
      <c r="A78" s="104" t="s">
        <v>486</v>
      </c>
      <c r="B78" s="80" t="s">
        <v>42</v>
      </c>
      <c r="C78" s="70"/>
      <c r="D78" s="70"/>
      <c r="E78" s="69"/>
      <c r="F78" s="61">
        <f>IF($C$77=0,"",IF(C78="[for completion]","",C78/$C$77))</f>
        <v>0</v>
      </c>
      <c r="G78" s="61">
        <f t="shared" ref="G78:G87" si="3">IF($D$77=0,"",IF(D78="[for completion]","",D78/$D$77))</f>
        <v>0</v>
      </c>
      <c r="H78" s="67"/>
      <c r="L78" s="67"/>
      <c r="M78" s="67"/>
    </row>
    <row r="79" spans="1:13" hidden="1" outlineLevel="1" x14ac:dyDescent="0.25">
      <c r="A79" s="104" t="s">
        <v>487</v>
      </c>
      <c r="B79" s="80" t="s">
        <v>43</v>
      </c>
      <c r="C79" s="70"/>
      <c r="D79" s="70"/>
      <c r="E79" s="69"/>
      <c r="F79" s="61">
        <f t="shared" ref="F79:F87" si="4">IF($C$77=0,"",IF(C79="[for completion]","",C79/$C$77))</f>
        <v>0</v>
      </c>
      <c r="G79" s="61">
        <f t="shared" si="3"/>
        <v>0</v>
      </c>
      <c r="H79" s="67"/>
      <c r="L79" s="67"/>
      <c r="M79" s="67"/>
    </row>
    <row r="80" spans="1:13" hidden="1" outlineLevel="1" x14ac:dyDescent="0.25">
      <c r="A80" s="104" t="s">
        <v>488</v>
      </c>
      <c r="B80" s="80" t="s">
        <v>44</v>
      </c>
      <c r="C80" s="70"/>
      <c r="D80" s="70"/>
      <c r="E80" s="69"/>
      <c r="F80" s="61">
        <f t="shared" si="4"/>
        <v>0</v>
      </c>
      <c r="G80" s="61">
        <f t="shared" si="3"/>
        <v>0</v>
      </c>
      <c r="H80" s="67"/>
      <c r="L80" s="67"/>
      <c r="M80" s="67"/>
    </row>
    <row r="81" spans="1:13" hidden="1" outlineLevel="1" x14ac:dyDescent="0.25">
      <c r="A81" s="104" t="s">
        <v>489</v>
      </c>
      <c r="B81" s="80" t="s">
        <v>46</v>
      </c>
      <c r="C81" s="70"/>
      <c r="D81" s="70"/>
      <c r="E81" s="69"/>
      <c r="F81" s="61">
        <f t="shared" si="4"/>
        <v>0</v>
      </c>
      <c r="G81" s="61">
        <f t="shared" si="3"/>
        <v>0</v>
      </c>
      <c r="H81" s="67"/>
      <c r="L81" s="67"/>
      <c r="M81" s="67"/>
    </row>
    <row r="82" spans="1:13" hidden="1" outlineLevel="1" x14ac:dyDescent="0.25">
      <c r="A82" s="104" t="s">
        <v>490</v>
      </c>
      <c r="B82" s="80" t="s">
        <v>47</v>
      </c>
      <c r="C82" s="70"/>
      <c r="D82" s="70"/>
      <c r="E82" s="69"/>
      <c r="F82" s="61">
        <f t="shared" si="4"/>
        <v>0</v>
      </c>
      <c r="G82" s="61">
        <f t="shared" si="3"/>
        <v>0</v>
      </c>
      <c r="H82" s="67"/>
      <c r="L82" s="67"/>
      <c r="M82" s="67"/>
    </row>
    <row r="83" spans="1:13" hidden="1" outlineLevel="1" x14ac:dyDescent="0.25">
      <c r="A83" s="104" t="s">
        <v>491</v>
      </c>
      <c r="B83" s="80"/>
      <c r="C83" s="70"/>
      <c r="D83" s="70"/>
      <c r="E83" s="69"/>
      <c r="F83" s="61"/>
      <c r="G83" s="61"/>
      <c r="H83" s="67"/>
      <c r="L83" s="67"/>
      <c r="M83" s="67"/>
    </row>
    <row r="84" spans="1:13" hidden="1" outlineLevel="1" x14ac:dyDescent="0.25">
      <c r="A84" s="104" t="s">
        <v>492</v>
      </c>
      <c r="B84" s="80"/>
      <c r="C84" s="70"/>
      <c r="D84" s="70"/>
      <c r="E84" s="69"/>
      <c r="F84" s="61"/>
      <c r="G84" s="61"/>
      <c r="H84" s="67"/>
      <c r="L84" s="67"/>
      <c r="M84" s="67"/>
    </row>
    <row r="85" spans="1:13" hidden="1" outlineLevel="1" x14ac:dyDescent="0.25">
      <c r="A85" s="104" t="s">
        <v>493</v>
      </c>
      <c r="B85" s="80"/>
      <c r="C85" s="70"/>
      <c r="D85" s="70"/>
      <c r="E85" s="69"/>
      <c r="F85" s="61"/>
      <c r="G85" s="61"/>
      <c r="H85" s="67"/>
      <c r="L85" s="67"/>
      <c r="M85" s="67"/>
    </row>
    <row r="86" spans="1:13" hidden="1" outlineLevel="1" x14ac:dyDescent="0.25">
      <c r="A86" s="104" t="s">
        <v>494</v>
      </c>
      <c r="B86" s="10"/>
      <c r="C86" s="70"/>
      <c r="D86" s="70"/>
      <c r="E86" s="69"/>
      <c r="F86" s="61">
        <f t="shared" si="4"/>
        <v>0</v>
      </c>
      <c r="G86" s="61">
        <f t="shared" si="3"/>
        <v>0</v>
      </c>
      <c r="H86" s="67"/>
      <c r="L86" s="67"/>
      <c r="M86" s="67"/>
    </row>
    <row r="87" spans="1:13" hidden="1" outlineLevel="1" x14ac:dyDescent="0.25">
      <c r="A87" s="104" t="s">
        <v>495</v>
      </c>
      <c r="B87" s="80"/>
      <c r="C87" s="70"/>
      <c r="D87" s="70"/>
      <c r="E87" s="69"/>
      <c r="F87" s="61">
        <f t="shared" si="4"/>
        <v>0</v>
      </c>
      <c r="G87" s="61">
        <f t="shared" si="3"/>
        <v>0</v>
      </c>
      <c r="H87" s="67"/>
      <c r="L87" s="67"/>
      <c r="M87" s="67"/>
    </row>
    <row r="88" spans="1:13" ht="15" customHeight="1" collapsed="1" x14ac:dyDescent="0.25">
      <c r="A88" s="73"/>
      <c r="B88" s="75" t="s">
        <v>761</v>
      </c>
      <c r="C88" s="73" t="s">
        <v>1163</v>
      </c>
      <c r="D88" s="73" t="s">
        <v>1164</v>
      </c>
      <c r="E88" s="59"/>
      <c r="F88" s="74" t="s">
        <v>1165</v>
      </c>
      <c r="G88" s="73" t="s">
        <v>1166</v>
      </c>
      <c r="H88" s="67"/>
      <c r="L88" s="67"/>
      <c r="M88" s="67"/>
    </row>
    <row r="89" spans="1:13" x14ac:dyDescent="0.25">
      <c r="A89" s="104" t="s">
        <v>496</v>
      </c>
      <c r="B89" s="69" t="s">
        <v>83</v>
      </c>
      <c r="C89" s="131">
        <f>D1.Overview!E118</f>
        <v>5.66</v>
      </c>
      <c r="D89" s="131">
        <f>D1.Overview!D118</f>
        <v>5.98</v>
      </c>
      <c r="E89" s="57"/>
      <c r="F89" s="50"/>
      <c r="G89" s="48"/>
      <c r="H89" s="67"/>
      <c r="L89" s="67"/>
      <c r="M89" s="67"/>
    </row>
    <row r="90" spans="1:13" x14ac:dyDescent="0.25">
      <c r="B90" s="69"/>
      <c r="C90" s="57"/>
      <c r="D90" s="130"/>
      <c r="E90" s="57"/>
      <c r="F90" s="48"/>
      <c r="G90" s="48"/>
      <c r="H90" s="67"/>
      <c r="L90" s="67"/>
      <c r="M90" s="67"/>
    </row>
    <row r="91" spans="1:13" x14ac:dyDescent="0.25">
      <c r="A91" s="104"/>
      <c r="B91" s="100" t="s">
        <v>2670</v>
      </c>
      <c r="C91" s="57"/>
      <c r="D91" s="130"/>
      <c r="E91" s="57"/>
      <c r="F91" s="48"/>
      <c r="G91" s="48"/>
      <c r="H91" s="67"/>
      <c r="I91" s="104"/>
      <c r="J91" s="104"/>
      <c r="K91" s="104"/>
      <c r="L91" s="67"/>
      <c r="M91" s="67"/>
    </row>
    <row r="92" spans="1:13" x14ac:dyDescent="0.25">
      <c r="A92" s="104" t="s">
        <v>497</v>
      </c>
      <c r="B92" s="69" t="s">
        <v>80</v>
      </c>
      <c r="C92" s="130"/>
      <c r="D92" s="104"/>
      <c r="E92" s="57"/>
      <c r="F92" s="48"/>
      <c r="G92" s="48"/>
      <c r="H92" s="67"/>
      <c r="L92" s="67"/>
      <c r="M92" s="67"/>
    </row>
    <row r="93" spans="1:13" x14ac:dyDescent="0.25">
      <c r="A93" s="104" t="s">
        <v>498</v>
      </c>
      <c r="B93" s="9" t="s">
        <v>11</v>
      </c>
      <c r="C93" s="134">
        <f>D1.Overview!D142</f>
        <v>983</v>
      </c>
      <c r="D93" s="134">
        <f>D1.Overview!D130</f>
        <v>983</v>
      </c>
      <c r="E93" s="9"/>
      <c r="F93" s="61">
        <f>IF($C$100=0,"",IF(C93="[for completion]","",C93/$C$100))</f>
        <v>4.435320128141497E-2</v>
      </c>
      <c r="G93" s="61">
        <f>IF($D$100=0,"",IF(D93="[Mark as ND1 if not relevant]","",D93/$D$100))</f>
        <v>4.435320128141497E-2</v>
      </c>
      <c r="H93" s="67"/>
      <c r="L93" s="67"/>
      <c r="M93" s="67"/>
    </row>
    <row r="94" spans="1:13" x14ac:dyDescent="0.25">
      <c r="A94" s="104" t="s">
        <v>499</v>
      </c>
      <c r="B94" s="9" t="s">
        <v>5</v>
      </c>
      <c r="C94" s="134">
        <f>D1.Overview!E142</f>
        <v>4885</v>
      </c>
      <c r="D94" s="134">
        <f>D1.Overview!E130</f>
        <v>4385</v>
      </c>
      <c r="E94" s="9"/>
      <c r="F94" s="61">
        <f t="shared" ref="F94:F110" si="5">IF($C$100=0,"",IF(C94="[for completion]","",C94/$C$100))</f>
        <v>0.22041239904345081</v>
      </c>
      <c r="G94" s="61">
        <f t="shared" ref="G94:G99" si="6">IF($D$100=0,"",IF(D94="[Mark as ND1 if not relevant]","",D94/$D$100))</f>
        <v>0.19785227631638316</v>
      </c>
      <c r="H94" s="67"/>
      <c r="L94" s="67"/>
      <c r="M94" s="67"/>
    </row>
    <row r="95" spans="1:13" x14ac:dyDescent="0.25">
      <c r="A95" s="104" t="s">
        <v>500</v>
      </c>
      <c r="B95" s="9" t="s">
        <v>6</v>
      </c>
      <c r="C95" s="134">
        <f>D1.Overview!F142</f>
        <v>2220</v>
      </c>
      <c r="D95" s="134">
        <f>D1.Overview!F130</f>
        <v>2720</v>
      </c>
      <c r="E95" s="9"/>
      <c r="F95" s="61">
        <f t="shared" si="5"/>
        <v>0.1001669449081803</v>
      </c>
      <c r="G95" s="61">
        <f t="shared" si="6"/>
        <v>0.12272706763524793</v>
      </c>
      <c r="H95" s="67"/>
      <c r="L95" s="67"/>
      <c r="M95" s="67"/>
    </row>
    <row r="96" spans="1:13" x14ac:dyDescent="0.25">
      <c r="A96" s="104" t="s">
        <v>501</v>
      </c>
      <c r="B96" s="9" t="s">
        <v>7</v>
      </c>
      <c r="C96" s="134">
        <f>D1.Overview!G142</f>
        <v>1566.5</v>
      </c>
      <c r="D96" s="134">
        <f>D1.Overview!G130</f>
        <v>1566.5</v>
      </c>
      <c r="E96" s="9"/>
      <c r="F96" s="61">
        <f t="shared" si="5"/>
        <v>7.0680864503902902E-2</v>
      </c>
      <c r="G96" s="61">
        <f t="shared" si="6"/>
        <v>7.0680864503902902E-2</v>
      </c>
      <c r="H96" s="67"/>
      <c r="L96" s="67"/>
      <c r="M96" s="67"/>
    </row>
    <row r="97" spans="1:14" x14ac:dyDescent="0.25">
      <c r="A97" s="104" t="s">
        <v>502</v>
      </c>
      <c r="B97" s="9" t="s">
        <v>8</v>
      </c>
      <c r="C97" s="134">
        <f>D1.Overview!H142</f>
        <v>1905</v>
      </c>
      <c r="D97" s="134">
        <f>D1.Overview!H130</f>
        <v>905</v>
      </c>
      <c r="E97" s="9"/>
      <c r="F97" s="61">
        <f t="shared" si="5"/>
        <v>8.5954067590127692E-2</v>
      </c>
      <c r="G97" s="61">
        <f t="shared" si="6"/>
        <v>4.0833822135992418E-2</v>
      </c>
      <c r="H97" s="67"/>
      <c r="L97" s="67"/>
      <c r="M97" s="67"/>
    </row>
    <row r="98" spans="1:14" x14ac:dyDescent="0.25">
      <c r="A98" s="104" t="s">
        <v>503</v>
      </c>
      <c r="B98" s="9" t="s">
        <v>9</v>
      </c>
      <c r="C98" s="134">
        <f>D1.Overview!I142</f>
        <v>7432</v>
      </c>
      <c r="D98" s="134">
        <f>D1.Overview!I130</f>
        <v>7416</v>
      </c>
      <c r="E98" s="9"/>
      <c r="F98" s="61">
        <f t="shared" si="5"/>
        <v>0.33533366421513333</v>
      </c>
      <c r="G98" s="61">
        <f t="shared" si="6"/>
        <v>0.33461174028786717</v>
      </c>
      <c r="H98" s="67"/>
      <c r="L98" s="67"/>
      <c r="M98" s="67"/>
    </row>
    <row r="99" spans="1:14" x14ac:dyDescent="0.25">
      <c r="A99" s="104" t="s">
        <v>504</v>
      </c>
      <c r="B99" s="9" t="s">
        <v>10</v>
      </c>
      <c r="C99" s="134">
        <f>D1.Overview!J142</f>
        <v>3171.5</v>
      </c>
      <c r="D99" s="134">
        <f>D1.Overview!J130</f>
        <v>4187.5</v>
      </c>
      <c r="E99" s="9"/>
      <c r="F99" s="61">
        <f t="shared" si="5"/>
        <v>0.14309885845779002</v>
      </c>
      <c r="G99" s="61">
        <f t="shared" si="6"/>
        <v>0.18894102783919145</v>
      </c>
      <c r="H99" s="67"/>
      <c r="L99" s="67"/>
      <c r="M99" s="67"/>
    </row>
    <row r="100" spans="1:14" x14ac:dyDescent="0.25">
      <c r="A100" s="104" t="s">
        <v>505</v>
      </c>
      <c r="B100" s="10" t="s">
        <v>1</v>
      </c>
      <c r="C100" s="70">
        <f>SUM(C93:C99)</f>
        <v>22163</v>
      </c>
      <c r="D100" s="70">
        <f>SUM(D93:D99)</f>
        <v>22163</v>
      </c>
      <c r="E100" s="69"/>
      <c r="F100" s="148">
        <f>SUM(F93:F99)</f>
        <v>1</v>
      </c>
      <c r="G100" s="63">
        <f>SUM(G93:G99)</f>
        <v>1</v>
      </c>
      <c r="H100" s="67"/>
      <c r="L100" s="67"/>
      <c r="M100" s="67"/>
    </row>
    <row r="101" spans="1:14" hidden="1" outlineLevel="1" x14ac:dyDescent="0.25">
      <c r="A101" s="104" t="s">
        <v>506</v>
      </c>
      <c r="B101" s="80" t="s">
        <v>42</v>
      </c>
      <c r="C101" s="70"/>
      <c r="D101" s="70"/>
      <c r="E101" s="69"/>
      <c r="F101" s="61">
        <f t="shared" si="5"/>
        <v>0</v>
      </c>
      <c r="G101" s="61">
        <f t="shared" ref="G101:G110" si="7">IF($D$100=0,"",IF(D101="[for completion]","",D101/$D$100))</f>
        <v>0</v>
      </c>
      <c r="H101" s="67"/>
      <c r="L101" s="67"/>
      <c r="M101" s="67"/>
    </row>
    <row r="102" spans="1:14" hidden="1" outlineLevel="1" x14ac:dyDescent="0.25">
      <c r="A102" s="104" t="s">
        <v>507</v>
      </c>
      <c r="B102" s="80" t="s">
        <v>43</v>
      </c>
      <c r="C102" s="70"/>
      <c r="D102" s="70"/>
      <c r="E102" s="69"/>
      <c r="F102" s="61">
        <f t="shared" si="5"/>
        <v>0</v>
      </c>
      <c r="G102" s="61">
        <f t="shared" si="7"/>
        <v>0</v>
      </c>
      <c r="H102" s="67"/>
      <c r="L102" s="67"/>
      <c r="M102" s="67"/>
    </row>
    <row r="103" spans="1:14" hidden="1" outlineLevel="1" x14ac:dyDescent="0.25">
      <c r="A103" s="104" t="s">
        <v>508</v>
      </c>
      <c r="B103" s="80" t="s">
        <v>44</v>
      </c>
      <c r="C103" s="70"/>
      <c r="D103" s="70"/>
      <c r="E103" s="69"/>
      <c r="F103" s="61">
        <f t="shared" si="5"/>
        <v>0</v>
      </c>
      <c r="G103" s="61">
        <f t="shared" si="7"/>
        <v>0</v>
      </c>
      <c r="H103" s="67"/>
      <c r="L103" s="67"/>
      <c r="M103" s="67"/>
    </row>
    <row r="104" spans="1:14" hidden="1" outlineLevel="1" x14ac:dyDescent="0.25">
      <c r="A104" s="104" t="s">
        <v>509</v>
      </c>
      <c r="B104" s="80" t="s">
        <v>46</v>
      </c>
      <c r="C104" s="70"/>
      <c r="D104" s="70"/>
      <c r="E104" s="69"/>
      <c r="F104" s="61">
        <f t="shared" si="5"/>
        <v>0</v>
      </c>
      <c r="G104" s="61">
        <f t="shared" si="7"/>
        <v>0</v>
      </c>
      <c r="H104" s="67"/>
      <c r="L104" s="67"/>
      <c r="M104" s="67"/>
    </row>
    <row r="105" spans="1:14" hidden="1" outlineLevel="1" x14ac:dyDescent="0.25">
      <c r="A105" s="104" t="s">
        <v>510</v>
      </c>
      <c r="B105" s="80" t="s">
        <v>47</v>
      </c>
      <c r="C105" s="70"/>
      <c r="D105" s="70"/>
      <c r="E105" s="69"/>
      <c r="F105" s="61">
        <f t="shared" si="5"/>
        <v>0</v>
      </c>
      <c r="G105" s="61">
        <f t="shared" si="7"/>
        <v>0</v>
      </c>
      <c r="H105" s="67"/>
      <c r="L105" s="67"/>
      <c r="M105" s="67"/>
    </row>
    <row r="106" spans="1:14" hidden="1" outlineLevel="1" x14ac:dyDescent="0.25">
      <c r="A106" s="104" t="s">
        <v>511</v>
      </c>
      <c r="B106" s="80"/>
      <c r="C106" s="70"/>
      <c r="D106" s="70"/>
      <c r="E106" s="69"/>
      <c r="F106" s="61"/>
      <c r="G106" s="61"/>
      <c r="H106" s="67"/>
      <c r="L106" s="67"/>
      <c r="M106" s="67"/>
    </row>
    <row r="107" spans="1:14" hidden="1" outlineLevel="1" x14ac:dyDescent="0.25">
      <c r="A107" s="104" t="s">
        <v>512</v>
      </c>
      <c r="B107" s="80"/>
      <c r="C107" s="70"/>
      <c r="D107" s="70"/>
      <c r="E107" s="69"/>
      <c r="F107" s="61"/>
      <c r="G107" s="61"/>
      <c r="H107" s="67"/>
      <c r="L107" s="67"/>
      <c r="M107" s="67"/>
    </row>
    <row r="108" spans="1:14" hidden="1" outlineLevel="1" x14ac:dyDescent="0.25">
      <c r="A108" s="104" t="s">
        <v>513</v>
      </c>
      <c r="B108" s="10"/>
      <c r="C108" s="70"/>
      <c r="D108" s="70"/>
      <c r="E108" s="69"/>
      <c r="F108" s="61">
        <f t="shared" si="5"/>
        <v>0</v>
      </c>
      <c r="G108" s="61">
        <f t="shared" si="7"/>
        <v>0</v>
      </c>
      <c r="H108" s="67"/>
      <c r="L108" s="67"/>
      <c r="M108" s="67"/>
    </row>
    <row r="109" spans="1:14" hidden="1" outlineLevel="1" x14ac:dyDescent="0.25">
      <c r="A109" s="104" t="s">
        <v>514</v>
      </c>
      <c r="B109" s="80"/>
      <c r="C109" s="70"/>
      <c r="D109" s="70"/>
      <c r="E109" s="69"/>
      <c r="F109" s="61">
        <f t="shared" si="5"/>
        <v>0</v>
      </c>
      <c r="G109" s="61">
        <f t="shared" si="7"/>
        <v>0</v>
      </c>
      <c r="H109" s="67"/>
      <c r="L109" s="67"/>
      <c r="M109" s="67"/>
    </row>
    <row r="110" spans="1:14" hidden="1" outlineLevel="1" x14ac:dyDescent="0.25">
      <c r="A110" s="104" t="s">
        <v>515</v>
      </c>
      <c r="B110" s="80"/>
      <c r="C110" s="70"/>
      <c r="D110" s="70"/>
      <c r="E110" s="69"/>
      <c r="F110" s="61">
        <f t="shared" si="5"/>
        <v>0</v>
      </c>
      <c r="G110" s="61">
        <f t="shared" si="7"/>
        <v>0</v>
      </c>
      <c r="H110" s="67"/>
      <c r="L110" s="67"/>
      <c r="M110" s="67"/>
    </row>
    <row r="111" spans="1:14" ht="15" customHeight="1" collapsed="1" x14ac:dyDescent="0.25">
      <c r="A111" s="73"/>
      <c r="B111" s="75" t="s">
        <v>762</v>
      </c>
      <c r="C111" s="74" t="s">
        <v>85</v>
      </c>
      <c r="D111" s="74" t="s">
        <v>86</v>
      </c>
      <c r="E111" s="59"/>
      <c r="F111" s="74" t="s">
        <v>87</v>
      </c>
      <c r="G111" s="74" t="s">
        <v>88</v>
      </c>
      <c r="H111" s="67"/>
      <c r="L111" s="67"/>
      <c r="M111" s="67"/>
    </row>
    <row r="112" spans="1:14" s="2" customFormat="1" x14ac:dyDescent="0.25">
      <c r="A112" s="104" t="s">
        <v>516</v>
      </c>
      <c r="B112" s="69" t="s">
        <v>57</v>
      </c>
      <c r="C112" s="137">
        <f>C38</f>
        <v>29348.559030459997</v>
      </c>
      <c r="D112" s="137">
        <f>C38</f>
        <v>29348.559030459997</v>
      </c>
      <c r="E112" s="61"/>
      <c r="F112" s="61">
        <f t="shared" ref="F112:F117" si="8">IF($C$127=0,"",IF(C112="[for completion]","",C112/$C$127))</f>
        <v>1</v>
      </c>
      <c r="G112" s="61">
        <f t="shared" ref="G112:G117" si="9">IF($D$127=0,"",IF(D112="[for completion]","",D112/$D$127))</f>
        <v>1</v>
      </c>
      <c r="H112" s="67"/>
      <c r="I112" s="68"/>
      <c r="J112" s="68"/>
      <c r="K112" s="68"/>
      <c r="L112" s="67"/>
      <c r="M112" s="67"/>
      <c r="N112" s="67"/>
    </row>
    <row r="113" spans="1:14" s="2" customFormat="1" x14ac:dyDescent="0.25">
      <c r="A113" s="104" t="s">
        <v>517</v>
      </c>
      <c r="B113" s="69" t="s">
        <v>23</v>
      </c>
      <c r="C113" s="68">
        <v>0</v>
      </c>
      <c r="D113" s="68">
        <v>0</v>
      </c>
      <c r="E113" s="61"/>
      <c r="F113" s="61">
        <f t="shared" si="8"/>
        <v>0</v>
      </c>
      <c r="G113" s="61">
        <f t="shared" si="9"/>
        <v>0</v>
      </c>
      <c r="H113" s="67"/>
      <c r="I113" s="68"/>
      <c r="J113" s="68"/>
      <c r="K113" s="68"/>
      <c r="L113" s="67"/>
      <c r="M113" s="67"/>
      <c r="N113" s="67"/>
    </row>
    <row r="114" spans="1:14" s="2" customFormat="1" x14ac:dyDescent="0.25">
      <c r="A114" s="104" t="s">
        <v>518</v>
      </c>
      <c r="B114" s="69" t="s">
        <v>26</v>
      </c>
      <c r="C114" s="104">
        <v>0</v>
      </c>
      <c r="D114" s="104">
        <v>0</v>
      </c>
      <c r="E114" s="61"/>
      <c r="F114" s="61">
        <f t="shared" si="8"/>
        <v>0</v>
      </c>
      <c r="G114" s="61">
        <f t="shared" si="9"/>
        <v>0</v>
      </c>
      <c r="H114" s="67"/>
      <c r="I114" s="68"/>
      <c r="J114" s="68"/>
      <c r="K114" s="68"/>
      <c r="L114" s="67"/>
      <c r="M114" s="67"/>
      <c r="N114" s="67"/>
    </row>
    <row r="115" spans="1:14" s="2" customFormat="1" x14ac:dyDescent="0.25">
      <c r="A115" s="104" t="s">
        <v>519</v>
      </c>
      <c r="B115" s="69" t="s">
        <v>25</v>
      </c>
      <c r="C115" s="104">
        <v>0</v>
      </c>
      <c r="D115" s="104">
        <v>0</v>
      </c>
      <c r="E115" s="61"/>
      <c r="F115" s="61">
        <f t="shared" si="8"/>
        <v>0</v>
      </c>
      <c r="G115" s="61">
        <f t="shared" si="9"/>
        <v>0</v>
      </c>
      <c r="H115" s="67"/>
      <c r="I115" s="68"/>
      <c r="J115" s="68"/>
      <c r="K115" s="68"/>
      <c r="L115" s="67"/>
      <c r="M115" s="67"/>
      <c r="N115" s="67"/>
    </row>
    <row r="116" spans="1:14" s="2" customFormat="1" x14ac:dyDescent="0.25">
      <c r="A116" s="104" t="s">
        <v>520</v>
      </c>
      <c r="B116" s="69" t="s">
        <v>24</v>
      </c>
      <c r="C116" s="104">
        <v>0</v>
      </c>
      <c r="D116" s="104">
        <v>0</v>
      </c>
      <c r="E116" s="61"/>
      <c r="F116" s="61">
        <f t="shared" si="8"/>
        <v>0</v>
      </c>
      <c r="G116" s="61">
        <f t="shared" si="9"/>
        <v>0</v>
      </c>
      <c r="H116" s="67"/>
      <c r="I116" s="68"/>
      <c r="J116" s="68"/>
      <c r="K116" s="68"/>
      <c r="L116" s="67"/>
      <c r="M116" s="67"/>
      <c r="N116" s="67"/>
    </row>
    <row r="117" spans="1:14" s="2" customFormat="1" x14ac:dyDescent="0.25">
      <c r="A117" s="104" t="s">
        <v>521</v>
      </c>
      <c r="B117" s="69" t="s">
        <v>27</v>
      </c>
      <c r="C117" s="104">
        <v>0</v>
      </c>
      <c r="D117" s="104">
        <v>0</v>
      </c>
      <c r="E117" s="69"/>
      <c r="F117" s="61">
        <f t="shared" si="8"/>
        <v>0</v>
      </c>
      <c r="G117" s="61">
        <f t="shared" si="9"/>
        <v>0</v>
      </c>
      <c r="H117" s="67"/>
      <c r="I117" s="68"/>
      <c r="J117" s="68"/>
      <c r="K117" s="68"/>
      <c r="L117" s="67"/>
      <c r="M117" s="67"/>
      <c r="N117" s="67"/>
    </row>
    <row r="118" spans="1:14" x14ac:dyDescent="0.25">
      <c r="A118" s="104" t="s">
        <v>522</v>
      </c>
      <c r="B118" s="69" t="s">
        <v>28</v>
      </c>
      <c r="C118" s="104">
        <v>0</v>
      </c>
      <c r="D118" s="104">
        <v>0</v>
      </c>
      <c r="E118" s="69"/>
      <c r="F118" s="61">
        <f t="shared" ref="F118:F123" si="10">IF($C$127=0,"",IF(C118="[for completion]","",C118/$C$127))</f>
        <v>0</v>
      </c>
      <c r="G118" s="61">
        <f t="shared" ref="G118:G123" si="11">IF($D$127=0,"",IF(D118="[for completion]","",D118/$D$127))</f>
        <v>0</v>
      </c>
      <c r="H118" s="67"/>
      <c r="L118" s="67"/>
      <c r="M118" s="67"/>
    </row>
    <row r="119" spans="1:14" x14ac:dyDescent="0.25">
      <c r="A119" s="104" t="s">
        <v>523</v>
      </c>
      <c r="B119" s="69" t="s">
        <v>137</v>
      </c>
      <c r="C119" s="104">
        <v>0</v>
      </c>
      <c r="D119" s="104">
        <v>0</v>
      </c>
      <c r="E119" s="69"/>
      <c r="F119" s="61">
        <f t="shared" si="10"/>
        <v>0</v>
      </c>
      <c r="G119" s="61">
        <f t="shared" si="11"/>
        <v>0</v>
      </c>
      <c r="H119" s="67"/>
      <c r="L119" s="67"/>
      <c r="M119" s="67"/>
    </row>
    <row r="120" spans="1:14" x14ac:dyDescent="0.25">
      <c r="A120" s="104" t="s">
        <v>524</v>
      </c>
      <c r="B120" s="69" t="s">
        <v>81</v>
      </c>
      <c r="C120" s="104">
        <v>0</v>
      </c>
      <c r="D120" s="104">
        <v>0</v>
      </c>
      <c r="E120" s="69"/>
      <c r="F120" s="61">
        <f t="shared" si="10"/>
        <v>0</v>
      </c>
      <c r="G120" s="61">
        <f t="shared" si="11"/>
        <v>0</v>
      </c>
      <c r="H120" s="67"/>
      <c r="L120" s="67"/>
      <c r="M120" s="67"/>
    </row>
    <row r="121" spans="1:14" x14ac:dyDescent="0.25">
      <c r="A121" s="104" t="s">
        <v>525</v>
      </c>
      <c r="B121" s="69" t="s">
        <v>78</v>
      </c>
      <c r="C121" s="104">
        <v>0</v>
      </c>
      <c r="D121" s="104">
        <v>0</v>
      </c>
      <c r="E121" s="69"/>
      <c r="F121" s="61">
        <f t="shared" si="10"/>
        <v>0</v>
      </c>
      <c r="G121" s="61">
        <f t="shared" si="11"/>
        <v>0</v>
      </c>
      <c r="H121" s="67"/>
      <c r="L121" s="67"/>
      <c r="M121" s="67"/>
    </row>
    <row r="122" spans="1:14" x14ac:dyDescent="0.25">
      <c r="A122" s="104" t="s">
        <v>526</v>
      </c>
      <c r="B122" s="69" t="s">
        <v>82</v>
      </c>
      <c r="C122" s="104">
        <v>0</v>
      </c>
      <c r="D122" s="104">
        <v>0</v>
      </c>
      <c r="E122" s="69"/>
      <c r="F122" s="61">
        <f t="shared" si="10"/>
        <v>0</v>
      </c>
      <c r="G122" s="61">
        <f t="shared" si="11"/>
        <v>0</v>
      </c>
      <c r="H122" s="67"/>
      <c r="L122" s="67"/>
      <c r="M122" s="67"/>
    </row>
    <row r="123" spans="1:14" x14ac:dyDescent="0.25">
      <c r="A123" s="104" t="s">
        <v>527</v>
      </c>
      <c r="B123" s="69" t="s">
        <v>136</v>
      </c>
      <c r="C123" s="104">
        <v>0</v>
      </c>
      <c r="D123" s="104">
        <v>0</v>
      </c>
      <c r="E123" s="69"/>
      <c r="F123" s="61">
        <f t="shared" si="10"/>
        <v>0</v>
      </c>
      <c r="G123" s="61">
        <f t="shared" si="11"/>
        <v>0</v>
      </c>
      <c r="H123" s="67"/>
      <c r="L123" s="67"/>
      <c r="M123" s="67"/>
    </row>
    <row r="124" spans="1:14" x14ac:dyDescent="0.25">
      <c r="A124" s="104" t="s">
        <v>528</v>
      </c>
      <c r="B124" s="69" t="s">
        <v>41</v>
      </c>
      <c r="C124" s="104">
        <v>0</v>
      </c>
      <c r="D124" s="104">
        <v>0</v>
      </c>
      <c r="E124" s="69"/>
      <c r="F124" s="61"/>
      <c r="G124" s="61"/>
      <c r="H124" s="67"/>
      <c r="L124" s="67"/>
      <c r="M124" s="67"/>
    </row>
    <row r="125" spans="1:14" x14ac:dyDescent="0.25">
      <c r="A125" s="104" t="s">
        <v>529</v>
      </c>
      <c r="B125" s="69" t="s">
        <v>79</v>
      </c>
      <c r="C125" s="104">
        <v>0</v>
      </c>
      <c r="D125" s="104">
        <v>0</v>
      </c>
      <c r="E125" s="69"/>
      <c r="F125" s="61"/>
      <c r="G125" s="61"/>
      <c r="H125" s="67"/>
      <c r="L125" s="67"/>
      <c r="M125" s="67"/>
    </row>
    <row r="126" spans="1:14" x14ac:dyDescent="0.25">
      <c r="A126" s="104" t="s">
        <v>530</v>
      </c>
      <c r="B126" s="69" t="s">
        <v>2</v>
      </c>
      <c r="C126" s="104">
        <v>0</v>
      </c>
      <c r="D126" s="104">
        <v>0</v>
      </c>
      <c r="E126" s="69"/>
      <c r="F126" s="61">
        <f>IF($C$127=0,"",IF(C126="[for completion]","",C126/$C$127))</f>
        <v>0</v>
      </c>
      <c r="G126" s="61">
        <f>IF($D$127=0,"",IF(D126="[for completion]","",D126/$D$127))</f>
        <v>0</v>
      </c>
      <c r="H126" s="67"/>
      <c r="L126" s="67"/>
      <c r="M126" s="67"/>
    </row>
    <row r="127" spans="1:14" x14ac:dyDescent="0.25">
      <c r="A127" s="104" t="s">
        <v>531</v>
      </c>
      <c r="B127" s="10" t="s">
        <v>1</v>
      </c>
      <c r="C127" s="137">
        <f>SUM(C112:C126)</f>
        <v>29348.559030459997</v>
      </c>
      <c r="D127" s="137">
        <f>SUM(D112:D126)</f>
        <v>29348.559030459997</v>
      </c>
      <c r="E127" s="69"/>
      <c r="F127" s="125">
        <f>SUM(F112:F126)</f>
        <v>1</v>
      </c>
      <c r="G127" s="72">
        <f>SUM(G112:G126)</f>
        <v>1</v>
      </c>
      <c r="H127" s="67"/>
      <c r="L127" s="67"/>
      <c r="M127" s="67"/>
    </row>
    <row r="128" spans="1:14" hidden="1" outlineLevel="1" x14ac:dyDescent="0.25">
      <c r="A128" s="104" t="s">
        <v>532</v>
      </c>
      <c r="B128" s="82" t="s">
        <v>156</v>
      </c>
      <c r="E128" s="69"/>
      <c r="F128" s="61">
        <f>IF($C$127=0,"",IF(C128="[for completion]","",C128/$C$127))</f>
        <v>0</v>
      </c>
      <c r="G128" s="61">
        <f>IF($D$127=0,"",IF(D128="[for completion]","",D128/$D$127))</f>
        <v>0</v>
      </c>
      <c r="H128" s="67"/>
      <c r="L128" s="67"/>
      <c r="M128" s="67"/>
    </row>
    <row r="129" spans="1:14" hidden="1" outlineLevel="1" x14ac:dyDescent="0.25">
      <c r="A129" s="104" t="s">
        <v>533</v>
      </c>
      <c r="B129" s="82" t="s">
        <v>156</v>
      </c>
      <c r="E129" s="69"/>
      <c r="F129" s="61">
        <f t="shared" ref="F129:F136" si="12">IF($C$127=0,"",IF(C129="[for completion]","",C129/$C$127))</f>
        <v>0</v>
      </c>
      <c r="G129" s="61">
        <f t="shared" ref="G129:G136" si="13">IF($D$127=0,"",IF(D129="[for completion]","",D129/$D$127))</f>
        <v>0</v>
      </c>
      <c r="H129" s="67"/>
      <c r="L129" s="67"/>
      <c r="M129" s="67"/>
    </row>
    <row r="130" spans="1:14" hidden="1" outlineLevel="1" x14ac:dyDescent="0.25">
      <c r="A130" s="104" t="s">
        <v>534</v>
      </c>
      <c r="B130" s="82" t="s">
        <v>156</v>
      </c>
      <c r="E130" s="69"/>
      <c r="F130" s="61">
        <f t="shared" si="12"/>
        <v>0</v>
      </c>
      <c r="G130" s="61">
        <f t="shared" si="13"/>
        <v>0</v>
      </c>
      <c r="H130" s="67"/>
      <c r="L130" s="67"/>
      <c r="M130" s="67"/>
    </row>
    <row r="131" spans="1:14" hidden="1" outlineLevel="1" x14ac:dyDescent="0.25">
      <c r="A131" s="104" t="s">
        <v>535</v>
      </c>
      <c r="B131" s="82" t="s">
        <v>156</v>
      </c>
      <c r="E131" s="69"/>
      <c r="F131" s="61">
        <f t="shared" si="12"/>
        <v>0</v>
      </c>
      <c r="G131" s="61">
        <f t="shared" si="13"/>
        <v>0</v>
      </c>
      <c r="H131" s="67"/>
      <c r="L131" s="67"/>
      <c r="M131" s="67"/>
    </row>
    <row r="132" spans="1:14" hidden="1" outlineLevel="1" x14ac:dyDescent="0.25">
      <c r="A132" s="104" t="s">
        <v>536</v>
      </c>
      <c r="B132" s="82" t="s">
        <v>156</v>
      </c>
      <c r="E132" s="69"/>
      <c r="F132" s="61">
        <f t="shared" si="12"/>
        <v>0</v>
      </c>
      <c r="G132" s="61">
        <f t="shared" si="13"/>
        <v>0</v>
      </c>
      <c r="H132" s="67"/>
      <c r="L132" s="67"/>
      <c r="M132" s="67"/>
    </row>
    <row r="133" spans="1:14" hidden="1" outlineLevel="1" x14ac:dyDescent="0.25">
      <c r="A133" s="104" t="s">
        <v>537</v>
      </c>
      <c r="B133" s="82" t="s">
        <v>156</v>
      </c>
      <c r="E133" s="69"/>
      <c r="F133" s="61">
        <f t="shared" si="12"/>
        <v>0</v>
      </c>
      <c r="G133" s="61">
        <f t="shared" si="13"/>
        <v>0</v>
      </c>
      <c r="H133" s="67"/>
      <c r="L133" s="67"/>
      <c r="M133" s="67"/>
    </row>
    <row r="134" spans="1:14" hidden="1" outlineLevel="1" x14ac:dyDescent="0.25">
      <c r="A134" s="104" t="s">
        <v>538</v>
      </c>
      <c r="B134" s="82" t="s">
        <v>156</v>
      </c>
      <c r="E134" s="69"/>
      <c r="F134" s="61">
        <f t="shared" si="12"/>
        <v>0</v>
      </c>
      <c r="G134" s="61">
        <f t="shared" si="13"/>
        <v>0</v>
      </c>
      <c r="H134" s="67"/>
      <c r="L134" s="67"/>
      <c r="M134" s="67"/>
    </row>
    <row r="135" spans="1:14" hidden="1" outlineLevel="1" x14ac:dyDescent="0.25">
      <c r="A135" s="104" t="s">
        <v>539</v>
      </c>
      <c r="B135" s="82" t="s">
        <v>156</v>
      </c>
      <c r="E135" s="69"/>
      <c r="F135" s="61">
        <f t="shared" si="12"/>
        <v>0</v>
      </c>
      <c r="G135" s="61">
        <f t="shared" si="13"/>
        <v>0</v>
      </c>
      <c r="H135" s="67"/>
      <c r="L135" s="67"/>
      <c r="M135" s="67"/>
    </row>
    <row r="136" spans="1:14" hidden="1" outlineLevel="1" x14ac:dyDescent="0.25">
      <c r="A136" s="104" t="s">
        <v>540</v>
      </c>
      <c r="B136" s="82" t="s">
        <v>156</v>
      </c>
      <c r="C136" s="66"/>
      <c r="D136" s="66"/>
      <c r="E136" s="66"/>
      <c r="F136" s="61">
        <f t="shared" si="12"/>
        <v>0</v>
      </c>
      <c r="G136" s="61">
        <f t="shared" si="13"/>
        <v>0</v>
      </c>
      <c r="H136" s="67"/>
      <c r="L136" s="67"/>
      <c r="M136" s="67"/>
    </row>
    <row r="137" spans="1:14" ht="15" customHeight="1" collapsed="1" x14ac:dyDescent="0.25">
      <c r="A137" s="73"/>
      <c r="B137" s="75" t="s">
        <v>763</v>
      </c>
      <c r="C137" s="74" t="s">
        <v>85</v>
      </c>
      <c r="D137" s="74" t="s">
        <v>86</v>
      </c>
      <c r="E137" s="59"/>
      <c r="F137" s="74" t="s">
        <v>87</v>
      </c>
      <c r="G137" s="74" t="s">
        <v>88</v>
      </c>
      <c r="H137" s="67"/>
      <c r="L137" s="67"/>
      <c r="M137" s="67"/>
    </row>
    <row r="138" spans="1:14" s="2" customFormat="1" x14ac:dyDescent="0.25">
      <c r="A138" s="104" t="s">
        <v>541</v>
      </c>
      <c r="B138" s="69" t="s">
        <v>57</v>
      </c>
      <c r="C138" s="137">
        <f>C39</f>
        <v>22163</v>
      </c>
      <c r="D138" s="137">
        <f>C39</f>
        <v>22163</v>
      </c>
      <c r="E138" s="61"/>
      <c r="F138" s="61">
        <f>IF($C$153=0,"",IF(C138="[for completion]","",C138/$C$153))</f>
        <v>1</v>
      </c>
      <c r="G138" s="61">
        <f>IF($D$153=0,"",IF(D138="[for completion]","",D138/$D$153))</f>
        <v>1</v>
      </c>
      <c r="H138" s="67"/>
      <c r="I138" s="68"/>
      <c r="J138" s="68"/>
      <c r="K138" s="68"/>
      <c r="L138" s="67"/>
      <c r="M138" s="67"/>
      <c r="N138" s="67"/>
    </row>
    <row r="139" spans="1:14" s="2" customFormat="1" x14ac:dyDescent="0.25">
      <c r="A139" s="104" t="s">
        <v>542</v>
      </c>
      <c r="B139" s="69" t="s">
        <v>23</v>
      </c>
      <c r="C139" s="104">
        <v>0</v>
      </c>
      <c r="D139" s="104">
        <v>0</v>
      </c>
      <c r="E139" s="61"/>
      <c r="F139" s="61">
        <f t="shared" ref="F139:F152" si="14">IF($C$153=0,"",IF(C139="[for completion]","",C139/$C$153))</f>
        <v>0</v>
      </c>
      <c r="G139" s="61">
        <f t="shared" ref="G139:G152" si="15">IF($D$153=0,"",IF(D139="[for completion]","",D139/$D$153))</f>
        <v>0</v>
      </c>
      <c r="H139" s="67"/>
      <c r="I139" s="68"/>
      <c r="J139" s="68"/>
      <c r="K139" s="68"/>
      <c r="L139" s="67"/>
      <c r="M139" s="67"/>
      <c r="N139" s="67"/>
    </row>
    <row r="140" spans="1:14" s="2" customFormat="1" x14ac:dyDescent="0.25">
      <c r="A140" s="104" t="s">
        <v>543</v>
      </c>
      <c r="B140" s="69" t="s">
        <v>26</v>
      </c>
      <c r="C140" s="104">
        <v>0</v>
      </c>
      <c r="D140" s="104">
        <v>0</v>
      </c>
      <c r="E140" s="61"/>
      <c r="F140" s="61">
        <f t="shared" si="14"/>
        <v>0</v>
      </c>
      <c r="G140" s="61">
        <f t="shared" si="15"/>
        <v>0</v>
      </c>
      <c r="H140" s="67"/>
      <c r="I140" s="68"/>
      <c r="J140" s="68"/>
      <c r="K140" s="68"/>
      <c r="L140" s="67"/>
      <c r="M140" s="67"/>
      <c r="N140" s="67"/>
    </row>
    <row r="141" spans="1:14" s="2" customFormat="1" x14ac:dyDescent="0.25">
      <c r="A141" s="104" t="s">
        <v>544</v>
      </c>
      <c r="B141" s="69" t="s">
        <v>25</v>
      </c>
      <c r="C141" s="104">
        <v>0</v>
      </c>
      <c r="D141" s="104">
        <v>0</v>
      </c>
      <c r="E141" s="61"/>
      <c r="F141" s="61">
        <f t="shared" si="14"/>
        <v>0</v>
      </c>
      <c r="G141" s="61">
        <f t="shared" si="15"/>
        <v>0</v>
      </c>
      <c r="H141" s="67"/>
      <c r="I141" s="68"/>
      <c r="J141" s="68"/>
      <c r="K141" s="68"/>
      <c r="L141" s="67"/>
      <c r="M141" s="67"/>
      <c r="N141" s="67"/>
    </row>
    <row r="142" spans="1:14" s="2" customFormat="1" x14ac:dyDescent="0.25">
      <c r="A142" s="104" t="s">
        <v>545</v>
      </c>
      <c r="B142" s="69" t="s">
        <v>24</v>
      </c>
      <c r="C142" s="104">
        <v>0</v>
      </c>
      <c r="D142" s="104">
        <v>0</v>
      </c>
      <c r="E142" s="61"/>
      <c r="F142" s="61">
        <f t="shared" si="14"/>
        <v>0</v>
      </c>
      <c r="G142" s="61">
        <f t="shared" si="15"/>
        <v>0</v>
      </c>
      <c r="H142" s="67"/>
      <c r="I142" s="68"/>
      <c r="J142" s="68"/>
      <c r="K142" s="68"/>
      <c r="L142" s="67"/>
      <c r="M142" s="67"/>
      <c r="N142" s="67"/>
    </row>
    <row r="143" spans="1:14" s="2" customFormat="1" x14ac:dyDescent="0.25">
      <c r="A143" s="104" t="s">
        <v>546</v>
      </c>
      <c r="B143" s="69" t="s">
        <v>27</v>
      </c>
      <c r="C143" s="104">
        <v>0</v>
      </c>
      <c r="D143" s="104">
        <v>0</v>
      </c>
      <c r="E143" s="69"/>
      <c r="F143" s="61">
        <f t="shared" si="14"/>
        <v>0</v>
      </c>
      <c r="G143" s="61">
        <f t="shared" si="15"/>
        <v>0</v>
      </c>
      <c r="H143" s="67"/>
      <c r="I143" s="68"/>
      <c r="J143" s="68"/>
      <c r="K143" s="68"/>
      <c r="L143" s="67"/>
      <c r="M143" s="67"/>
      <c r="N143" s="67"/>
    </row>
    <row r="144" spans="1:14" x14ac:dyDescent="0.25">
      <c r="A144" s="104" t="s">
        <v>547</v>
      </c>
      <c r="B144" s="69" t="s">
        <v>28</v>
      </c>
      <c r="C144" s="104">
        <v>0</v>
      </c>
      <c r="D144" s="104">
        <v>0</v>
      </c>
      <c r="E144" s="69"/>
      <c r="F144" s="61">
        <f t="shared" si="14"/>
        <v>0</v>
      </c>
      <c r="G144" s="61">
        <f t="shared" si="15"/>
        <v>0</v>
      </c>
      <c r="H144" s="67"/>
      <c r="L144" s="67"/>
      <c r="M144" s="67"/>
    </row>
    <row r="145" spans="1:13" x14ac:dyDescent="0.25">
      <c r="A145" s="104" t="s">
        <v>548</v>
      </c>
      <c r="B145" s="69" t="s">
        <v>137</v>
      </c>
      <c r="C145" s="104">
        <v>0</v>
      </c>
      <c r="D145" s="104">
        <v>0</v>
      </c>
      <c r="E145" s="69"/>
      <c r="F145" s="61">
        <f t="shared" si="14"/>
        <v>0</v>
      </c>
      <c r="G145" s="61">
        <f t="shared" si="15"/>
        <v>0</v>
      </c>
      <c r="H145" s="67"/>
      <c r="L145" s="67"/>
      <c r="M145" s="67"/>
    </row>
    <row r="146" spans="1:13" x14ac:dyDescent="0.25">
      <c r="A146" s="104" t="s">
        <v>549</v>
      </c>
      <c r="B146" s="69" t="s">
        <v>81</v>
      </c>
      <c r="C146" s="104">
        <v>0</v>
      </c>
      <c r="D146" s="104">
        <v>0</v>
      </c>
      <c r="E146" s="69"/>
      <c r="F146" s="61">
        <f t="shared" si="14"/>
        <v>0</v>
      </c>
      <c r="G146" s="61">
        <f t="shared" si="15"/>
        <v>0</v>
      </c>
      <c r="H146" s="67"/>
      <c r="L146" s="67"/>
      <c r="M146" s="67"/>
    </row>
    <row r="147" spans="1:13" x14ac:dyDescent="0.25">
      <c r="A147" s="104" t="s">
        <v>550</v>
      </c>
      <c r="B147" s="69" t="s">
        <v>78</v>
      </c>
      <c r="C147" s="104">
        <v>0</v>
      </c>
      <c r="D147" s="104">
        <v>0</v>
      </c>
      <c r="E147" s="69"/>
      <c r="F147" s="61">
        <f t="shared" si="14"/>
        <v>0</v>
      </c>
      <c r="G147" s="61">
        <f t="shared" si="15"/>
        <v>0</v>
      </c>
      <c r="H147" s="67"/>
      <c r="L147" s="67"/>
      <c r="M147" s="67"/>
    </row>
    <row r="148" spans="1:13" x14ac:dyDescent="0.25">
      <c r="A148" s="104" t="s">
        <v>551</v>
      </c>
      <c r="B148" s="69" t="s">
        <v>82</v>
      </c>
      <c r="C148" s="104">
        <v>0</v>
      </c>
      <c r="D148" s="104">
        <v>0</v>
      </c>
      <c r="E148" s="69"/>
      <c r="F148" s="61">
        <f t="shared" si="14"/>
        <v>0</v>
      </c>
      <c r="G148" s="61">
        <f t="shared" si="15"/>
        <v>0</v>
      </c>
      <c r="H148" s="67"/>
      <c r="L148" s="67"/>
      <c r="M148" s="67"/>
    </row>
    <row r="149" spans="1:13" x14ac:dyDescent="0.25">
      <c r="A149" s="104" t="s">
        <v>552</v>
      </c>
      <c r="B149" s="69" t="s">
        <v>136</v>
      </c>
      <c r="C149" s="104">
        <v>0</v>
      </c>
      <c r="D149" s="104">
        <v>0</v>
      </c>
      <c r="E149" s="69"/>
      <c r="F149" s="61">
        <f t="shared" si="14"/>
        <v>0</v>
      </c>
      <c r="G149" s="61">
        <f t="shared" si="15"/>
        <v>0</v>
      </c>
      <c r="H149" s="67"/>
      <c r="L149" s="67"/>
      <c r="M149" s="67"/>
    </row>
    <row r="150" spans="1:13" x14ac:dyDescent="0.25">
      <c r="A150" s="104" t="s">
        <v>553</v>
      </c>
      <c r="B150" s="69" t="s">
        <v>41</v>
      </c>
      <c r="C150" s="104">
        <v>0</v>
      </c>
      <c r="D150" s="104">
        <v>0</v>
      </c>
      <c r="E150" s="69"/>
      <c r="F150" s="61">
        <f t="shared" si="14"/>
        <v>0</v>
      </c>
      <c r="G150" s="61">
        <f t="shared" si="15"/>
        <v>0</v>
      </c>
      <c r="H150" s="67"/>
      <c r="L150" s="67"/>
      <c r="M150" s="67"/>
    </row>
    <row r="151" spans="1:13" x14ac:dyDescent="0.25">
      <c r="A151" s="104" t="s">
        <v>554</v>
      </c>
      <c r="B151" s="69" t="s">
        <v>79</v>
      </c>
      <c r="C151" s="104">
        <v>0</v>
      </c>
      <c r="D151" s="104">
        <v>0</v>
      </c>
      <c r="E151" s="69"/>
      <c r="F151" s="61">
        <f t="shared" si="14"/>
        <v>0</v>
      </c>
      <c r="G151" s="61">
        <f t="shared" si="15"/>
        <v>0</v>
      </c>
      <c r="H151" s="67"/>
      <c r="L151" s="67"/>
      <c r="M151" s="67"/>
    </row>
    <row r="152" spans="1:13" x14ac:dyDescent="0.25">
      <c r="A152" s="104" t="s">
        <v>555</v>
      </c>
      <c r="B152" s="69" t="s">
        <v>2</v>
      </c>
      <c r="C152" s="104">
        <v>0</v>
      </c>
      <c r="D152" s="104">
        <v>0</v>
      </c>
      <c r="E152" s="69"/>
      <c r="F152" s="61">
        <f t="shared" si="14"/>
        <v>0</v>
      </c>
      <c r="G152" s="61">
        <f t="shared" si="15"/>
        <v>0</v>
      </c>
      <c r="H152" s="67"/>
      <c r="L152" s="67"/>
      <c r="M152" s="67"/>
    </row>
    <row r="153" spans="1:13" x14ac:dyDescent="0.25">
      <c r="A153" s="104" t="s">
        <v>556</v>
      </c>
      <c r="B153" s="10" t="s">
        <v>1</v>
      </c>
      <c r="C153" s="137">
        <f>SUM(C138:C152)</f>
        <v>22163</v>
      </c>
      <c r="D153" s="137">
        <f>SUM(D138:D152)</f>
        <v>22163</v>
      </c>
      <c r="E153" s="69"/>
      <c r="F153" s="125">
        <f>SUM(F138:F152)</f>
        <v>1</v>
      </c>
      <c r="G153" s="72">
        <f>SUM(G138:G152)</f>
        <v>1</v>
      </c>
      <c r="H153" s="67"/>
      <c r="L153" s="67"/>
      <c r="M153" s="67"/>
    </row>
    <row r="154" spans="1:13" hidden="1" outlineLevel="1" x14ac:dyDescent="0.25">
      <c r="A154" s="104" t="s">
        <v>557</v>
      </c>
      <c r="B154" s="82" t="s">
        <v>156</v>
      </c>
      <c r="E154" s="69"/>
      <c r="F154" s="61">
        <f>IF($C$153=0,"",IF(C154="[for completion]","",C154/$C$153))</f>
        <v>0</v>
      </c>
      <c r="G154" s="61">
        <f>IF($D$153=0,"",IF(D154="[for completion]","",D154/$D$153))</f>
        <v>0</v>
      </c>
      <c r="H154" s="67"/>
      <c r="L154" s="67"/>
      <c r="M154" s="67"/>
    </row>
    <row r="155" spans="1:13" hidden="1" outlineLevel="1" x14ac:dyDescent="0.25">
      <c r="A155" s="104" t="s">
        <v>558</v>
      </c>
      <c r="B155" s="82" t="s">
        <v>156</v>
      </c>
      <c r="E155" s="69"/>
      <c r="F155" s="61">
        <f t="shared" ref="F155:F162" si="16">IF($C$153=0,"",IF(C155="[for completion]","",C155/$C$153))</f>
        <v>0</v>
      </c>
      <c r="G155" s="61">
        <f t="shared" ref="G155:G162" si="17">IF($D$153=0,"",IF(D155="[for completion]","",D155/$D$153))</f>
        <v>0</v>
      </c>
      <c r="H155" s="67"/>
      <c r="L155" s="67"/>
      <c r="M155" s="67"/>
    </row>
    <row r="156" spans="1:13" hidden="1" outlineLevel="1" x14ac:dyDescent="0.25">
      <c r="A156" s="104" t="s">
        <v>559</v>
      </c>
      <c r="B156" s="82" t="s">
        <v>156</v>
      </c>
      <c r="E156" s="69"/>
      <c r="F156" s="61">
        <f t="shared" si="16"/>
        <v>0</v>
      </c>
      <c r="G156" s="61">
        <f t="shared" si="17"/>
        <v>0</v>
      </c>
      <c r="H156" s="67"/>
      <c r="L156" s="67"/>
      <c r="M156" s="67"/>
    </row>
    <row r="157" spans="1:13" hidden="1" outlineLevel="1" x14ac:dyDescent="0.25">
      <c r="A157" s="104" t="s">
        <v>560</v>
      </c>
      <c r="B157" s="82" t="s">
        <v>156</v>
      </c>
      <c r="E157" s="69"/>
      <c r="F157" s="61">
        <f t="shared" si="16"/>
        <v>0</v>
      </c>
      <c r="G157" s="61">
        <f t="shared" si="17"/>
        <v>0</v>
      </c>
      <c r="H157" s="67"/>
      <c r="L157" s="67"/>
      <c r="M157" s="67"/>
    </row>
    <row r="158" spans="1:13" hidden="1" outlineLevel="1" x14ac:dyDescent="0.25">
      <c r="A158" s="104" t="s">
        <v>561</v>
      </c>
      <c r="B158" s="82" t="s">
        <v>156</v>
      </c>
      <c r="E158" s="69"/>
      <c r="F158" s="61">
        <f t="shared" si="16"/>
        <v>0</v>
      </c>
      <c r="G158" s="61">
        <f t="shared" si="17"/>
        <v>0</v>
      </c>
      <c r="H158" s="67"/>
      <c r="L158" s="67"/>
      <c r="M158" s="67"/>
    </row>
    <row r="159" spans="1:13" hidden="1" outlineLevel="1" x14ac:dyDescent="0.25">
      <c r="A159" s="104" t="s">
        <v>562</v>
      </c>
      <c r="B159" s="82" t="s">
        <v>156</v>
      </c>
      <c r="E159" s="69"/>
      <c r="F159" s="61">
        <f t="shared" si="16"/>
        <v>0</v>
      </c>
      <c r="G159" s="61">
        <f t="shared" si="17"/>
        <v>0</v>
      </c>
      <c r="H159" s="67"/>
      <c r="L159" s="67"/>
      <c r="M159" s="67"/>
    </row>
    <row r="160" spans="1:13" hidden="1" outlineLevel="1" x14ac:dyDescent="0.25">
      <c r="A160" s="104" t="s">
        <v>563</v>
      </c>
      <c r="B160" s="82" t="s">
        <v>156</v>
      </c>
      <c r="E160" s="69"/>
      <c r="F160" s="61">
        <f t="shared" si="16"/>
        <v>0</v>
      </c>
      <c r="G160" s="61">
        <f t="shared" si="17"/>
        <v>0</v>
      </c>
      <c r="H160" s="67"/>
      <c r="L160" s="67"/>
      <c r="M160" s="67"/>
    </row>
    <row r="161" spans="1:13" hidden="1" outlineLevel="1" x14ac:dyDescent="0.25">
      <c r="A161" s="104" t="s">
        <v>564</v>
      </c>
      <c r="B161" s="82" t="s">
        <v>156</v>
      </c>
      <c r="E161" s="69"/>
      <c r="F161" s="61">
        <f t="shared" si="16"/>
        <v>0</v>
      </c>
      <c r="G161" s="61">
        <f t="shared" si="17"/>
        <v>0</v>
      </c>
      <c r="H161" s="67"/>
      <c r="L161" s="67"/>
      <c r="M161" s="67"/>
    </row>
    <row r="162" spans="1:13" hidden="1" outlineLevel="1" x14ac:dyDescent="0.25">
      <c r="A162" s="104" t="s">
        <v>565</v>
      </c>
      <c r="B162" s="82" t="s">
        <v>156</v>
      </c>
      <c r="C162" s="66"/>
      <c r="D162" s="66"/>
      <c r="E162" s="66"/>
      <c r="F162" s="61">
        <f t="shared" si="16"/>
        <v>0</v>
      </c>
      <c r="G162" s="61">
        <f t="shared" si="17"/>
        <v>0</v>
      </c>
      <c r="H162" s="67"/>
      <c r="L162" s="67"/>
      <c r="M162" s="67"/>
    </row>
    <row r="163" spans="1:13" ht="15" customHeight="1" collapsed="1" x14ac:dyDescent="0.25">
      <c r="A163" s="73"/>
      <c r="B163" s="75" t="s">
        <v>764</v>
      </c>
      <c r="C163" s="73" t="s">
        <v>84</v>
      </c>
      <c r="D163" s="73"/>
      <c r="E163" s="59"/>
      <c r="F163" s="74" t="s">
        <v>58</v>
      </c>
      <c r="G163" s="74"/>
      <c r="H163" s="67"/>
      <c r="L163" s="67"/>
      <c r="M163" s="67"/>
    </row>
    <row r="164" spans="1:13" x14ac:dyDescent="0.25">
      <c r="A164" s="104" t="s">
        <v>566</v>
      </c>
      <c r="B164" s="67" t="s">
        <v>17</v>
      </c>
      <c r="C164" s="137">
        <f>'D4.Covered bonds'!D24</f>
        <v>21980</v>
      </c>
      <c r="D164" s="104"/>
      <c r="E164" s="11"/>
      <c r="F164" s="149">
        <f>IF($C$167=0,"",IF(C164="[for completion]","",C164/$C$167))</f>
        <v>0.99174299508189323</v>
      </c>
      <c r="G164" s="9"/>
      <c r="H164" s="67"/>
      <c r="L164" s="67"/>
      <c r="M164" s="67"/>
    </row>
    <row r="165" spans="1:13" x14ac:dyDescent="0.25">
      <c r="A165" s="104" t="s">
        <v>567</v>
      </c>
      <c r="B165" s="67" t="s">
        <v>18</v>
      </c>
      <c r="C165" s="137">
        <f>'D4.Covered bonds'!D25</f>
        <v>183</v>
      </c>
      <c r="E165" s="11"/>
      <c r="F165" s="149">
        <f>IF($C$167=0,"",IF(C165="[for completion]","",C165/$C$167))</f>
        <v>8.2570049181067539E-3</v>
      </c>
      <c r="G165" s="9"/>
      <c r="H165" s="67"/>
      <c r="L165" s="67"/>
      <c r="M165" s="67"/>
    </row>
    <row r="166" spans="1:13" x14ac:dyDescent="0.25">
      <c r="A166" s="104" t="s">
        <v>568</v>
      </c>
      <c r="B166" s="67" t="s">
        <v>2</v>
      </c>
      <c r="C166" s="137">
        <f>'D4.Covered bonds'!D26</f>
        <v>0</v>
      </c>
      <c r="D166" s="104"/>
      <c r="E166" s="11"/>
      <c r="F166" s="149">
        <f>IF($C$167=0,"",IF(C166="[for completion]","",C166/$C$167))</f>
        <v>0</v>
      </c>
      <c r="G166" s="9"/>
      <c r="H166" s="67"/>
      <c r="L166" s="67"/>
      <c r="M166" s="67"/>
    </row>
    <row r="167" spans="1:13" x14ac:dyDescent="0.25">
      <c r="A167" s="104" t="s">
        <v>569</v>
      </c>
      <c r="B167" s="12" t="s">
        <v>1</v>
      </c>
      <c r="C167" s="137">
        <f>SUM(C164:C166)</f>
        <v>22163</v>
      </c>
      <c r="D167" s="67"/>
      <c r="E167" s="11"/>
      <c r="F167" s="149">
        <f>SUM(F164:F166)</f>
        <v>1</v>
      </c>
      <c r="G167" s="9"/>
      <c r="H167" s="67"/>
      <c r="L167" s="67"/>
      <c r="M167" s="67"/>
    </row>
    <row r="168" spans="1:13" hidden="1" outlineLevel="1" x14ac:dyDescent="0.25">
      <c r="A168" s="104" t="s">
        <v>570</v>
      </c>
      <c r="B168" s="12"/>
      <c r="C168" s="67"/>
      <c r="D168" s="67"/>
      <c r="E168" s="11"/>
      <c r="F168" s="11"/>
      <c r="G168" s="9"/>
      <c r="H168" s="67"/>
      <c r="L168" s="67"/>
      <c r="M168" s="67"/>
    </row>
    <row r="169" spans="1:13" hidden="1" outlineLevel="1" x14ac:dyDescent="0.25">
      <c r="A169" s="104" t="s">
        <v>571</v>
      </c>
      <c r="B169" s="12"/>
      <c r="C169" s="67"/>
      <c r="D169" s="67"/>
      <c r="E169" s="11"/>
      <c r="F169" s="11"/>
      <c r="G169" s="9"/>
      <c r="H169" s="67"/>
      <c r="L169" s="67"/>
      <c r="M169" s="67"/>
    </row>
    <row r="170" spans="1:13" hidden="1" outlineLevel="1" x14ac:dyDescent="0.25">
      <c r="A170" s="104" t="s">
        <v>572</v>
      </c>
      <c r="B170" s="12"/>
      <c r="C170" s="67"/>
      <c r="D170" s="67"/>
      <c r="E170" s="11"/>
      <c r="F170" s="11"/>
      <c r="G170" s="9"/>
      <c r="H170" s="67"/>
      <c r="L170" s="67"/>
      <c r="M170" s="67"/>
    </row>
    <row r="171" spans="1:13" hidden="1" outlineLevel="1" x14ac:dyDescent="0.25">
      <c r="A171" s="104" t="s">
        <v>573</v>
      </c>
      <c r="B171" s="12"/>
      <c r="C171" s="67"/>
      <c r="D171" s="67"/>
      <c r="E171" s="11"/>
      <c r="F171" s="11"/>
      <c r="G171" s="9"/>
      <c r="H171" s="67"/>
      <c r="L171" s="67"/>
      <c r="M171" s="67"/>
    </row>
    <row r="172" spans="1:13" hidden="1" outlineLevel="1" x14ac:dyDescent="0.25">
      <c r="A172" s="104" t="s">
        <v>574</v>
      </c>
      <c r="B172" s="12"/>
      <c r="C172" s="67"/>
      <c r="D172" s="67"/>
      <c r="E172" s="11"/>
      <c r="F172" s="11"/>
      <c r="G172" s="9"/>
      <c r="H172" s="67"/>
      <c r="L172" s="67"/>
      <c r="M172" s="67"/>
    </row>
    <row r="173" spans="1:13" ht="15" customHeight="1" collapsed="1" x14ac:dyDescent="0.25">
      <c r="A173" s="73"/>
      <c r="B173" s="75" t="s">
        <v>765</v>
      </c>
      <c r="C173" s="73" t="s">
        <v>84</v>
      </c>
      <c r="D173" s="73"/>
      <c r="E173" s="59"/>
      <c r="F173" s="74" t="s">
        <v>148</v>
      </c>
      <c r="G173" s="74"/>
      <c r="H173" s="67"/>
      <c r="L173" s="67"/>
      <c r="M173" s="67"/>
    </row>
    <row r="174" spans="1:13" ht="15" customHeight="1" x14ac:dyDescent="0.25">
      <c r="A174" s="104" t="s">
        <v>575</v>
      </c>
      <c r="B174" s="100" t="s">
        <v>265</v>
      </c>
      <c r="C174" s="137">
        <f>D1.Overview!D170</f>
        <v>200</v>
      </c>
      <c r="D174" s="130"/>
      <c r="E174" s="130"/>
      <c r="F174" s="61">
        <f>IF($C$179=0,"",IF(C174="[for completion]","",C174/$C$179))</f>
        <v>0.33333333333333331</v>
      </c>
      <c r="G174" s="61"/>
      <c r="H174" s="67"/>
      <c r="I174" s="104"/>
      <c r="J174" s="104"/>
      <c r="K174" s="104"/>
      <c r="L174" s="67"/>
      <c r="M174" s="67"/>
    </row>
    <row r="175" spans="1:13" x14ac:dyDescent="0.25">
      <c r="A175" s="104" t="s">
        <v>576</v>
      </c>
      <c r="B175" s="100" t="s">
        <v>2678</v>
      </c>
      <c r="C175" s="68">
        <v>0</v>
      </c>
      <c r="D175" s="104"/>
      <c r="E175" s="63"/>
      <c r="F175" s="61">
        <f>IF($C$179=0,"",IF(C175="[for completion]","",C175/$C$179))</f>
        <v>0</v>
      </c>
      <c r="G175" s="61"/>
      <c r="H175" s="67"/>
      <c r="L175" s="67"/>
      <c r="M175" s="67"/>
    </row>
    <row r="176" spans="1:13" x14ac:dyDescent="0.25">
      <c r="A176" s="104" t="s">
        <v>577</v>
      </c>
      <c r="B176" s="69" t="s">
        <v>203</v>
      </c>
      <c r="C176" s="68">
        <v>0</v>
      </c>
      <c r="D176" s="104"/>
      <c r="E176" s="63"/>
      <c r="F176" s="61"/>
      <c r="G176" s="61"/>
      <c r="H176" s="67"/>
      <c r="L176" s="67"/>
      <c r="M176" s="67"/>
    </row>
    <row r="177" spans="1:13" x14ac:dyDescent="0.25">
      <c r="A177" s="104" t="s">
        <v>578</v>
      </c>
      <c r="B177" s="69" t="s">
        <v>134</v>
      </c>
      <c r="C177" s="137">
        <f>D1.Overview!D169</f>
        <v>400</v>
      </c>
      <c r="D177" s="130"/>
      <c r="E177" s="130"/>
      <c r="F177" s="61">
        <f t="shared" ref="F177:F187" si="18">IF($C$179=0,"",IF(C177="[for completion]","",C177/$C$179))</f>
        <v>0.66666666666666663</v>
      </c>
      <c r="G177" s="61"/>
      <c r="H177" s="67"/>
      <c r="L177" s="67"/>
      <c r="M177" s="67"/>
    </row>
    <row r="178" spans="1:13" x14ac:dyDescent="0.25">
      <c r="A178" s="104" t="s">
        <v>579</v>
      </c>
      <c r="B178" s="69" t="s">
        <v>2</v>
      </c>
      <c r="C178" s="68">
        <v>0</v>
      </c>
      <c r="E178" s="63"/>
      <c r="F178" s="61">
        <f t="shared" si="18"/>
        <v>0</v>
      </c>
      <c r="G178" s="61"/>
      <c r="H178" s="67"/>
      <c r="L178" s="67"/>
      <c r="M178" s="67"/>
    </row>
    <row r="179" spans="1:13" x14ac:dyDescent="0.25">
      <c r="A179" s="104" t="s">
        <v>580</v>
      </c>
      <c r="B179" s="10" t="s">
        <v>1</v>
      </c>
      <c r="C179" s="137">
        <f>SUM(C174:C178)</f>
        <v>600</v>
      </c>
      <c r="E179" s="63"/>
      <c r="F179" s="148">
        <f>SUM(F174:F178)</f>
        <v>1</v>
      </c>
      <c r="G179" s="61"/>
      <c r="H179" s="67"/>
      <c r="L179" s="67"/>
      <c r="M179" s="67"/>
    </row>
    <row r="180" spans="1:13" hidden="1" outlineLevel="1" x14ac:dyDescent="0.25">
      <c r="A180" s="104" t="s">
        <v>581</v>
      </c>
      <c r="B180" s="83" t="s">
        <v>204</v>
      </c>
      <c r="E180" s="63"/>
      <c r="F180" s="61">
        <f t="shared" si="18"/>
        <v>0</v>
      </c>
      <c r="G180" s="61"/>
      <c r="H180" s="67"/>
      <c r="L180" s="67"/>
      <c r="M180" s="67"/>
    </row>
    <row r="181" spans="1:13" s="83" customFormat="1" ht="30" hidden="1" outlineLevel="1" x14ac:dyDescent="0.25">
      <c r="A181" s="104" t="s">
        <v>582</v>
      </c>
      <c r="B181" s="83" t="s">
        <v>223</v>
      </c>
      <c r="F181" s="61">
        <f t="shared" si="18"/>
        <v>0</v>
      </c>
    </row>
    <row r="182" spans="1:13" ht="30" hidden="1" outlineLevel="1" x14ac:dyDescent="0.25">
      <c r="A182" s="104" t="s">
        <v>583</v>
      </c>
      <c r="B182" s="83" t="s">
        <v>224</v>
      </c>
      <c r="E182" s="63"/>
      <c r="F182" s="61">
        <f t="shared" si="18"/>
        <v>0</v>
      </c>
      <c r="G182" s="61"/>
      <c r="H182" s="67"/>
      <c r="L182" s="67"/>
      <c r="M182" s="67"/>
    </row>
    <row r="183" spans="1:13" hidden="1" outlineLevel="1" x14ac:dyDescent="0.25">
      <c r="A183" s="104" t="s">
        <v>584</v>
      </c>
      <c r="B183" s="83" t="s">
        <v>205</v>
      </c>
      <c r="E183" s="63"/>
      <c r="F183" s="61">
        <f t="shared" si="18"/>
        <v>0</v>
      </c>
      <c r="G183" s="61"/>
      <c r="H183" s="67"/>
      <c r="L183" s="67"/>
      <c r="M183" s="67"/>
    </row>
    <row r="184" spans="1:13" s="83" customFormat="1" hidden="1" outlineLevel="1" x14ac:dyDescent="0.25">
      <c r="A184" s="104" t="s">
        <v>585</v>
      </c>
      <c r="B184" s="83" t="s">
        <v>225</v>
      </c>
      <c r="F184" s="61">
        <f t="shared" si="18"/>
        <v>0</v>
      </c>
    </row>
    <row r="185" spans="1:13" hidden="1" outlineLevel="1" x14ac:dyDescent="0.25">
      <c r="A185" s="104" t="s">
        <v>586</v>
      </c>
      <c r="B185" s="83" t="s">
        <v>226</v>
      </c>
      <c r="E185" s="63"/>
      <c r="F185" s="61">
        <f t="shared" si="18"/>
        <v>0</v>
      </c>
      <c r="G185" s="61"/>
      <c r="H185" s="67"/>
      <c r="L185" s="67"/>
      <c r="M185" s="67"/>
    </row>
    <row r="186" spans="1:13" hidden="1" outlineLevel="1" x14ac:dyDescent="0.25">
      <c r="A186" s="104" t="s">
        <v>587</v>
      </c>
      <c r="B186" s="83" t="s">
        <v>191</v>
      </c>
      <c r="E186" s="63"/>
      <c r="F186" s="61">
        <f t="shared" si="18"/>
        <v>0</v>
      </c>
      <c r="G186" s="61"/>
      <c r="H186" s="67"/>
      <c r="L186" s="67"/>
      <c r="M186" s="67"/>
    </row>
    <row r="187" spans="1:13" hidden="1" outlineLevel="1" x14ac:dyDescent="0.25">
      <c r="A187" s="104" t="s">
        <v>588</v>
      </c>
      <c r="B187" s="83" t="s">
        <v>192</v>
      </c>
      <c r="E187" s="63"/>
      <c r="F187" s="61">
        <f t="shared" si="18"/>
        <v>0</v>
      </c>
      <c r="G187" s="61"/>
      <c r="H187" s="67"/>
      <c r="L187" s="67"/>
      <c r="M187" s="67"/>
    </row>
    <row r="188" spans="1:13" hidden="1" outlineLevel="1" x14ac:dyDescent="0.25">
      <c r="A188" s="104" t="s">
        <v>589</v>
      </c>
      <c r="B188" s="83"/>
      <c r="E188" s="63"/>
      <c r="F188" s="61"/>
      <c r="G188" s="61"/>
      <c r="H188" s="67"/>
      <c r="L188" s="67"/>
      <c r="M188" s="67"/>
    </row>
    <row r="189" spans="1:13" hidden="1" outlineLevel="1" x14ac:dyDescent="0.25">
      <c r="A189" s="104" t="s">
        <v>590</v>
      </c>
      <c r="B189" s="83"/>
      <c r="E189" s="63"/>
      <c r="F189" s="61"/>
      <c r="G189" s="61"/>
      <c r="H189" s="67"/>
      <c r="L189" s="67"/>
      <c r="M189" s="67"/>
    </row>
    <row r="190" spans="1:13" hidden="1" outlineLevel="1" x14ac:dyDescent="0.25">
      <c r="A190" s="104" t="s">
        <v>591</v>
      </c>
      <c r="B190" s="83"/>
      <c r="E190" s="63"/>
      <c r="F190" s="61"/>
      <c r="G190" s="61"/>
      <c r="H190" s="67"/>
      <c r="L190" s="67"/>
      <c r="M190" s="67"/>
    </row>
    <row r="191" spans="1:13" hidden="1" outlineLevel="1" x14ac:dyDescent="0.25">
      <c r="A191" s="104" t="s">
        <v>592</v>
      </c>
      <c r="B191" s="82"/>
      <c r="E191" s="63"/>
      <c r="F191" s="61">
        <f>IF($C$179=0,"",IF(C191="[for completion]","",C191/$C$179))</f>
        <v>0</v>
      </c>
      <c r="G191" s="61"/>
      <c r="H191" s="67"/>
      <c r="L191" s="67"/>
      <c r="M191" s="67"/>
    </row>
    <row r="192" spans="1:13" ht="15" customHeight="1" collapsed="1" x14ac:dyDescent="0.25">
      <c r="A192" s="73"/>
      <c r="B192" s="75" t="s">
        <v>766</v>
      </c>
      <c r="C192" s="73" t="s">
        <v>84</v>
      </c>
      <c r="D192" s="73"/>
      <c r="E192" s="59"/>
      <c r="F192" s="74" t="s">
        <v>148</v>
      </c>
      <c r="G192" s="74"/>
      <c r="H192" s="67"/>
      <c r="L192" s="67"/>
      <c r="M192" s="67"/>
    </row>
    <row r="193" spans="1:13" x14ac:dyDescent="0.25">
      <c r="A193" s="104" t="s">
        <v>593</v>
      </c>
      <c r="B193" s="100" t="s">
        <v>266</v>
      </c>
      <c r="C193" s="137">
        <f>D1.Overview!D169</f>
        <v>400</v>
      </c>
      <c r="D193" s="104"/>
      <c r="E193" s="63"/>
      <c r="F193" s="61">
        <f t="shared" ref="F193:F206" si="19">IF($C$208=0,"",IF(C193="[for completion]","",C193/$C$208))</f>
        <v>1</v>
      </c>
      <c r="G193" s="61"/>
      <c r="H193" s="67"/>
      <c r="L193" s="67"/>
      <c r="M193" s="67"/>
    </row>
    <row r="194" spans="1:13" x14ac:dyDescent="0.25">
      <c r="A194" s="104" t="s">
        <v>594</v>
      </c>
      <c r="B194" s="69" t="s">
        <v>92</v>
      </c>
      <c r="C194" s="68">
        <v>0</v>
      </c>
      <c r="E194" s="63"/>
      <c r="F194" s="61">
        <f t="shared" si="19"/>
        <v>0</v>
      </c>
      <c r="G194" s="63"/>
      <c r="H194" s="67"/>
      <c r="L194" s="67"/>
      <c r="M194" s="67"/>
    </row>
    <row r="195" spans="1:13" x14ac:dyDescent="0.25">
      <c r="A195" s="104" t="s">
        <v>595</v>
      </c>
      <c r="B195" s="69" t="s">
        <v>128</v>
      </c>
      <c r="C195" s="68">
        <v>0</v>
      </c>
      <c r="D195" s="133"/>
      <c r="E195" s="63"/>
      <c r="F195" s="61">
        <f t="shared" si="19"/>
        <v>0</v>
      </c>
      <c r="G195" s="63"/>
      <c r="H195" s="67"/>
      <c r="L195" s="67"/>
      <c r="M195" s="67"/>
    </row>
    <row r="196" spans="1:13" x14ac:dyDescent="0.25">
      <c r="A196" s="104" t="s">
        <v>596</v>
      </c>
      <c r="B196" s="69" t="s">
        <v>117</v>
      </c>
      <c r="C196" s="68">
        <v>0</v>
      </c>
      <c r="D196" s="133"/>
      <c r="E196" s="63"/>
      <c r="F196" s="61">
        <f t="shared" si="19"/>
        <v>0</v>
      </c>
      <c r="G196" s="63"/>
      <c r="H196" s="67"/>
      <c r="L196" s="67"/>
      <c r="M196" s="67"/>
    </row>
    <row r="197" spans="1:13" x14ac:dyDescent="0.25">
      <c r="A197" s="104" t="s">
        <v>597</v>
      </c>
      <c r="B197" s="69" t="s">
        <v>121</v>
      </c>
      <c r="C197" s="68">
        <v>0</v>
      </c>
      <c r="D197" s="125"/>
      <c r="E197" s="63"/>
      <c r="F197" s="61">
        <f t="shared" si="19"/>
        <v>0</v>
      </c>
      <c r="G197" s="63"/>
      <c r="H197" s="67"/>
      <c r="L197" s="67"/>
      <c r="M197" s="67"/>
    </row>
    <row r="198" spans="1:13" x14ac:dyDescent="0.25">
      <c r="A198" s="104" t="s">
        <v>598</v>
      </c>
      <c r="B198" s="69" t="s">
        <v>122</v>
      </c>
      <c r="C198" s="68">
        <v>0</v>
      </c>
      <c r="E198" s="63"/>
      <c r="F198" s="61">
        <f t="shared" si="19"/>
        <v>0</v>
      </c>
      <c r="G198" s="63"/>
      <c r="H198" s="67"/>
      <c r="L198" s="67"/>
      <c r="M198" s="67"/>
    </row>
    <row r="199" spans="1:13" x14ac:dyDescent="0.25">
      <c r="A199" s="104" t="s">
        <v>599</v>
      </c>
      <c r="B199" s="69" t="s">
        <v>142</v>
      </c>
      <c r="C199" s="68">
        <v>0</v>
      </c>
      <c r="E199" s="63"/>
      <c r="F199" s="61">
        <f t="shared" si="19"/>
        <v>0</v>
      </c>
      <c r="G199" s="63"/>
      <c r="H199" s="67"/>
      <c r="L199" s="67"/>
      <c r="M199" s="67"/>
    </row>
    <row r="200" spans="1:13" x14ac:dyDescent="0.25">
      <c r="A200" s="104" t="s">
        <v>600</v>
      </c>
      <c r="B200" s="69" t="s">
        <v>123</v>
      </c>
      <c r="C200" s="68">
        <v>0</v>
      </c>
      <c r="E200" s="63"/>
      <c r="F200" s="61">
        <f t="shared" si="19"/>
        <v>0</v>
      </c>
      <c r="G200" s="63"/>
      <c r="H200" s="67"/>
      <c r="L200" s="67"/>
      <c r="M200" s="67"/>
    </row>
    <row r="201" spans="1:13" x14ac:dyDescent="0.25">
      <c r="A201" s="104" t="s">
        <v>601</v>
      </c>
      <c r="B201" s="69" t="s">
        <v>124</v>
      </c>
      <c r="C201" s="68">
        <v>0</v>
      </c>
      <c r="E201" s="63"/>
      <c r="F201" s="61">
        <f t="shared" si="19"/>
        <v>0</v>
      </c>
      <c r="G201" s="63"/>
      <c r="H201" s="67"/>
      <c r="L201" s="67"/>
      <c r="M201" s="67"/>
    </row>
    <row r="202" spans="1:13" x14ac:dyDescent="0.25">
      <c r="A202" s="104" t="s">
        <v>602</v>
      </c>
      <c r="B202" s="69" t="s">
        <v>125</v>
      </c>
      <c r="C202" s="68">
        <v>0</v>
      </c>
      <c r="E202" s="63"/>
      <c r="F202" s="61">
        <f t="shared" si="19"/>
        <v>0</v>
      </c>
      <c r="G202" s="63"/>
      <c r="H202" s="67"/>
      <c r="L202" s="67"/>
      <c r="M202" s="67"/>
    </row>
    <row r="203" spans="1:13" x14ac:dyDescent="0.25">
      <c r="A203" s="104" t="s">
        <v>603</v>
      </c>
      <c r="B203" s="69" t="s">
        <v>126</v>
      </c>
      <c r="C203" s="68">
        <v>0</v>
      </c>
      <c r="E203" s="63"/>
      <c r="F203" s="61">
        <f t="shared" si="19"/>
        <v>0</v>
      </c>
      <c r="G203" s="63"/>
      <c r="H203" s="67"/>
      <c r="L203" s="67"/>
      <c r="M203" s="67"/>
    </row>
    <row r="204" spans="1:13" x14ac:dyDescent="0.25">
      <c r="A204" s="104" t="s">
        <v>604</v>
      </c>
      <c r="B204" s="69" t="s">
        <v>129</v>
      </c>
      <c r="C204" s="68">
        <v>0</v>
      </c>
      <c r="E204" s="63"/>
      <c r="F204" s="61">
        <f t="shared" si="19"/>
        <v>0</v>
      </c>
      <c r="G204" s="63"/>
      <c r="H204" s="67"/>
      <c r="L204" s="67"/>
      <c r="M204" s="67"/>
    </row>
    <row r="205" spans="1:13" x14ac:dyDescent="0.25">
      <c r="A205" s="104" t="s">
        <v>605</v>
      </c>
      <c r="B205" s="69" t="s">
        <v>127</v>
      </c>
      <c r="C205" s="68">
        <v>0</v>
      </c>
      <c r="E205" s="63"/>
      <c r="F205" s="61">
        <f t="shared" si="19"/>
        <v>0</v>
      </c>
      <c r="G205" s="63"/>
      <c r="H205" s="67"/>
      <c r="L205" s="67"/>
      <c r="M205" s="67"/>
    </row>
    <row r="206" spans="1:13" x14ac:dyDescent="0.25">
      <c r="A206" s="104" t="s">
        <v>606</v>
      </c>
      <c r="B206" s="69" t="s">
        <v>2</v>
      </c>
      <c r="C206" s="68">
        <v>0</v>
      </c>
      <c r="E206" s="63"/>
      <c r="F206" s="61">
        <f t="shared" si="19"/>
        <v>0</v>
      </c>
      <c r="G206" s="63"/>
      <c r="H206" s="67"/>
      <c r="L206" s="67"/>
      <c r="M206" s="67"/>
    </row>
    <row r="207" spans="1:13" x14ac:dyDescent="0.25">
      <c r="A207" s="104" t="s">
        <v>607</v>
      </c>
      <c r="B207" s="71" t="s">
        <v>206</v>
      </c>
      <c r="C207" s="137">
        <f>SUM(C193:C196)</f>
        <v>400</v>
      </c>
      <c r="D207" s="104"/>
      <c r="E207" s="63"/>
      <c r="F207" s="61"/>
      <c r="G207" s="63"/>
      <c r="H207" s="67"/>
      <c r="L207" s="67"/>
      <c r="M207" s="67"/>
    </row>
    <row r="208" spans="1:13" x14ac:dyDescent="0.25">
      <c r="A208" s="104" t="s">
        <v>608</v>
      </c>
      <c r="B208" s="10" t="s">
        <v>1</v>
      </c>
      <c r="C208" s="69">
        <f>SUM(C193:C206)</f>
        <v>400</v>
      </c>
      <c r="D208" s="69"/>
      <c r="E208" s="63"/>
      <c r="F208" s="148">
        <f>SUM(F193:F206)</f>
        <v>1</v>
      </c>
      <c r="G208" s="63"/>
      <c r="H208" s="67"/>
      <c r="L208" s="67"/>
      <c r="M208" s="67"/>
    </row>
    <row r="209" spans="1:13" hidden="1" outlineLevel="1" x14ac:dyDescent="0.25">
      <c r="A209" s="104" t="s">
        <v>609</v>
      </c>
      <c r="B209" s="82" t="s">
        <v>156</v>
      </c>
      <c r="E209" s="63"/>
      <c r="F209" s="61">
        <f>IF($C$208=0,"",IF(C209="[for completion]","",C209/$C$208))</f>
        <v>0</v>
      </c>
      <c r="G209" s="63"/>
      <c r="H209" s="67"/>
      <c r="L209" s="67"/>
      <c r="M209" s="67"/>
    </row>
    <row r="210" spans="1:13" hidden="1" outlineLevel="1" x14ac:dyDescent="0.25">
      <c r="A210" s="104" t="s">
        <v>610</v>
      </c>
      <c r="B210" s="82" t="s">
        <v>156</v>
      </c>
      <c r="E210" s="63"/>
      <c r="F210" s="61">
        <f t="shared" ref="F210:F215" si="20">IF($C$208=0,"",IF(C210="[for completion]","",C210/$C$208))</f>
        <v>0</v>
      </c>
      <c r="G210" s="63"/>
      <c r="H210" s="67"/>
      <c r="L210" s="67"/>
      <c r="M210" s="67"/>
    </row>
    <row r="211" spans="1:13" hidden="1" outlineLevel="1" x14ac:dyDescent="0.25">
      <c r="A211" s="104" t="s">
        <v>611</v>
      </c>
      <c r="B211" s="82" t="s">
        <v>156</v>
      </c>
      <c r="E211" s="63"/>
      <c r="F211" s="61">
        <f t="shared" si="20"/>
        <v>0</v>
      </c>
      <c r="G211" s="63"/>
      <c r="H211" s="67"/>
      <c r="L211" s="67"/>
      <c r="M211" s="67"/>
    </row>
    <row r="212" spans="1:13" hidden="1" outlineLevel="1" x14ac:dyDescent="0.25">
      <c r="A212" s="104" t="s">
        <v>612</v>
      </c>
      <c r="B212" s="82" t="s">
        <v>156</v>
      </c>
      <c r="E212" s="63"/>
      <c r="F212" s="61">
        <f t="shared" si="20"/>
        <v>0</v>
      </c>
      <c r="G212" s="63"/>
      <c r="H212" s="67"/>
      <c r="L212" s="67"/>
      <c r="M212" s="67"/>
    </row>
    <row r="213" spans="1:13" hidden="1" outlineLevel="1" x14ac:dyDescent="0.25">
      <c r="A213" s="104" t="s">
        <v>613</v>
      </c>
      <c r="B213" s="82" t="s">
        <v>156</v>
      </c>
      <c r="E213" s="63"/>
      <c r="F213" s="61">
        <f t="shared" si="20"/>
        <v>0</v>
      </c>
      <c r="G213" s="63"/>
      <c r="H213" s="67"/>
      <c r="L213" s="67"/>
      <c r="M213" s="67"/>
    </row>
    <row r="214" spans="1:13" hidden="1" outlineLevel="1" x14ac:dyDescent="0.25">
      <c r="A214" s="104" t="s">
        <v>614</v>
      </c>
      <c r="B214" s="82" t="s">
        <v>156</v>
      </c>
      <c r="E214" s="63"/>
      <c r="F214" s="61">
        <f t="shared" si="20"/>
        <v>0</v>
      </c>
      <c r="G214" s="63"/>
      <c r="H214" s="67"/>
      <c r="L214" s="67"/>
      <c r="M214" s="67"/>
    </row>
    <row r="215" spans="1:13" hidden="1" outlineLevel="1" x14ac:dyDescent="0.25">
      <c r="A215" s="104" t="s">
        <v>615</v>
      </c>
      <c r="B215" s="82" t="s">
        <v>156</v>
      </c>
      <c r="E215" s="63"/>
      <c r="F215" s="61">
        <f t="shared" si="20"/>
        <v>0</v>
      </c>
      <c r="G215" s="63"/>
      <c r="H215" s="67"/>
      <c r="L215" s="67"/>
      <c r="M215" s="67"/>
    </row>
    <row r="216" spans="1:13" ht="15" customHeight="1" collapsed="1" x14ac:dyDescent="0.25">
      <c r="A216" s="73"/>
      <c r="B216" s="75" t="s">
        <v>767</v>
      </c>
      <c r="C216" s="73" t="s">
        <v>84</v>
      </c>
      <c r="D216" s="73"/>
      <c r="E216" s="59"/>
      <c r="F216" s="74" t="s">
        <v>147</v>
      </c>
      <c r="G216" s="74" t="s">
        <v>58</v>
      </c>
      <c r="H216" s="67"/>
      <c r="L216" s="67"/>
      <c r="M216" s="67"/>
    </row>
    <row r="217" spans="1:13" x14ac:dyDescent="0.25">
      <c r="A217" s="104" t="s">
        <v>616</v>
      </c>
      <c r="B217" s="9" t="s">
        <v>169</v>
      </c>
      <c r="C217" s="68">
        <v>0</v>
      </c>
      <c r="E217" s="11"/>
      <c r="F217" s="61">
        <f>IF($C$220=0,"",IF(C217="[for completion]","",C217/$C$220))</f>
        <v>0</v>
      </c>
      <c r="G217" s="61">
        <f>IF($C$220=0,"",IF(C217="[for completion]","",C217/$C$220))</f>
        <v>0</v>
      </c>
      <c r="H217" s="67"/>
      <c r="L217" s="67"/>
      <c r="M217" s="67"/>
    </row>
    <row r="218" spans="1:13" x14ac:dyDescent="0.25">
      <c r="A218" s="104" t="s">
        <v>617</v>
      </c>
      <c r="B218" s="9" t="s">
        <v>168</v>
      </c>
      <c r="C218" s="137">
        <f>D1.Overview!D169</f>
        <v>400</v>
      </c>
      <c r="D218" s="130"/>
      <c r="E218" s="130"/>
      <c r="F218" s="61">
        <f>IF($C$220=0,"",IF(C218="[for completion]","",C218/$C$220))</f>
        <v>0.66666666666666663</v>
      </c>
      <c r="G218" s="61">
        <f>IF($C$220=0,"",IF(C218="[for completion]","",C218/$C$220))</f>
        <v>0.66666666666666663</v>
      </c>
      <c r="H218" s="67"/>
      <c r="L218" s="67"/>
      <c r="M218" s="67"/>
    </row>
    <row r="219" spans="1:13" x14ac:dyDescent="0.25">
      <c r="A219" s="104" t="s">
        <v>618</v>
      </c>
      <c r="B219" s="9" t="s">
        <v>2</v>
      </c>
      <c r="C219" s="137">
        <f>D1.Overview!D170</f>
        <v>200</v>
      </c>
      <c r="D219" s="130"/>
      <c r="E219" s="130"/>
      <c r="F219" s="61">
        <f>IF($C$220=0,"",IF(C219="[for completion]","",C219/$C$220))</f>
        <v>0.33333333333333331</v>
      </c>
      <c r="G219" s="61">
        <f>IF($C$220=0,"",IF(C219="[for completion]","",C219/$C$220))</f>
        <v>0.33333333333333331</v>
      </c>
      <c r="H219" s="67"/>
      <c r="L219" s="67"/>
      <c r="M219" s="67"/>
    </row>
    <row r="220" spans="1:13" x14ac:dyDescent="0.25">
      <c r="A220" s="104" t="s">
        <v>619</v>
      </c>
      <c r="B220" s="10" t="s">
        <v>1</v>
      </c>
      <c r="C220" s="68">
        <f>SUM(C217:C219)</f>
        <v>600</v>
      </c>
      <c r="E220" s="11"/>
      <c r="F220" s="125">
        <f>SUM(F217:F219)</f>
        <v>1</v>
      </c>
      <c r="G220" s="72">
        <f>SUM(G217:G219)</f>
        <v>1</v>
      </c>
      <c r="H220" s="67"/>
      <c r="L220" s="67"/>
      <c r="M220" s="67"/>
    </row>
    <row r="221" spans="1:13" hidden="1" outlineLevel="1" x14ac:dyDescent="0.25">
      <c r="A221" s="104" t="s">
        <v>621</v>
      </c>
      <c r="B221" s="82" t="s">
        <v>156</v>
      </c>
      <c r="E221" s="11"/>
      <c r="F221" s="61">
        <f>IF($C$220=0,"",IF(C221="[for completion]","",C221/$C$220))</f>
        <v>0</v>
      </c>
      <c r="G221" s="61">
        <f>IF($C$220=0,"",IF(C221="[for completion]","",C221/$C$220))</f>
        <v>0</v>
      </c>
      <c r="H221" s="67"/>
      <c r="L221" s="67"/>
      <c r="M221" s="67"/>
    </row>
    <row r="222" spans="1:13" hidden="1" outlineLevel="1" x14ac:dyDescent="0.25">
      <c r="A222" s="104" t="s">
        <v>622</v>
      </c>
      <c r="B222" s="82" t="s">
        <v>156</v>
      </c>
      <c r="E222" s="11"/>
      <c r="F222" s="61">
        <f t="shared" ref="F222:F227" si="21">IF($C$220=0,"",IF(C222="[for completion]","",C222/$C$220))</f>
        <v>0</v>
      </c>
      <c r="G222" s="61">
        <f t="shared" ref="G222:G227" si="22">IF($C$220=0,"",IF(C222="[for completion]","",C222/$C$220))</f>
        <v>0</v>
      </c>
      <c r="H222" s="67"/>
      <c r="L222" s="67"/>
      <c r="M222" s="67"/>
    </row>
    <row r="223" spans="1:13" hidden="1" outlineLevel="1" x14ac:dyDescent="0.25">
      <c r="A223" s="104" t="s">
        <v>623</v>
      </c>
      <c r="B223" s="82" t="s">
        <v>156</v>
      </c>
      <c r="E223" s="11"/>
      <c r="F223" s="61">
        <f t="shared" si="21"/>
        <v>0</v>
      </c>
      <c r="G223" s="61">
        <f t="shared" si="22"/>
        <v>0</v>
      </c>
      <c r="H223" s="67"/>
      <c r="L223" s="67"/>
      <c r="M223" s="67"/>
    </row>
    <row r="224" spans="1:13" hidden="1" outlineLevel="1" x14ac:dyDescent="0.25">
      <c r="A224" s="104" t="s">
        <v>624</v>
      </c>
      <c r="B224" s="82" t="s">
        <v>156</v>
      </c>
      <c r="E224" s="11"/>
      <c r="F224" s="61">
        <f t="shared" si="21"/>
        <v>0</v>
      </c>
      <c r="G224" s="61">
        <f t="shared" si="22"/>
        <v>0</v>
      </c>
      <c r="H224" s="67"/>
      <c r="L224" s="67"/>
      <c r="M224" s="67"/>
    </row>
    <row r="225" spans="1:14" hidden="1" outlineLevel="1" x14ac:dyDescent="0.25">
      <c r="A225" s="104" t="s">
        <v>625</v>
      </c>
      <c r="B225" s="82" t="s">
        <v>156</v>
      </c>
      <c r="E225" s="11"/>
      <c r="F225" s="61">
        <f t="shared" si="21"/>
        <v>0</v>
      </c>
      <c r="G225" s="61">
        <f t="shared" si="22"/>
        <v>0</v>
      </c>
      <c r="H225" s="67"/>
      <c r="L225" s="67"/>
      <c r="M225" s="67"/>
    </row>
    <row r="226" spans="1:14" hidden="1" outlineLevel="1" x14ac:dyDescent="0.25">
      <c r="A226" s="104" t="s">
        <v>626</v>
      </c>
      <c r="B226" s="82" t="s">
        <v>156</v>
      </c>
      <c r="E226" s="69"/>
      <c r="F226" s="61">
        <f t="shared" si="21"/>
        <v>0</v>
      </c>
      <c r="G226" s="61">
        <f t="shared" si="22"/>
        <v>0</v>
      </c>
      <c r="H226" s="67"/>
      <c r="L226" s="67"/>
      <c r="M226" s="67"/>
    </row>
    <row r="227" spans="1:14" hidden="1" outlineLevel="1" x14ac:dyDescent="0.25">
      <c r="A227" s="104" t="s">
        <v>627</v>
      </c>
      <c r="B227" s="82" t="s">
        <v>156</v>
      </c>
      <c r="E227" s="11"/>
      <c r="F227" s="61">
        <f t="shared" si="21"/>
        <v>0</v>
      </c>
      <c r="G227" s="61">
        <f t="shared" si="22"/>
        <v>0</v>
      </c>
      <c r="H227" s="67"/>
      <c r="L227" s="67"/>
      <c r="M227" s="67"/>
    </row>
    <row r="228" spans="1:14" ht="15" customHeight="1" collapsed="1" x14ac:dyDescent="0.25">
      <c r="A228" s="73"/>
      <c r="B228" s="75" t="s">
        <v>768</v>
      </c>
      <c r="C228" s="73"/>
      <c r="D228" s="73"/>
      <c r="E228" s="59"/>
      <c r="F228" s="74"/>
      <c r="G228" s="74"/>
      <c r="H228" s="67"/>
      <c r="L228" s="67"/>
      <c r="M228" s="67"/>
    </row>
    <row r="229" spans="1:14" ht="30" x14ac:dyDescent="0.25">
      <c r="A229" s="104" t="s">
        <v>620</v>
      </c>
      <c r="B229" s="69" t="s">
        <v>45</v>
      </c>
      <c r="C229" s="77" t="s">
        <v>1146</v>
      </c>
      <c r="H229" s="67"/>
      <c r="L229" s="67"/>
      <c r="M229" s="67"/>
    </row>
    <row r="230" spans="1:14" ht="15" customHeight="1" x14ac:dyDescent="0.25">
      <c r="A230" s="73"/>
      <c r="B230" s="75" t="s">
        <v>769</v>
      </c>
      <c r="C230" s="73"/>
      <c r="D230" s="73"/>
      <c r="E230" s="59"/>
      <c r="F230" s="74"/>
      <c r="G230" s="74"/>
      <c r="H230" s="67"/>
      <c r="L230" s="67"/>
      <c r="M230" s="67"/>
    </row>
    <row r="231" spans="1:14" x14ac:dyDescent="0.25">
      <c r="A231" s="104" t="s">
        <v>628</v>
      </c>
      <c r="B231" s="104" t="s">
        <v>2671</v>
      </c>
      <c r="C231" s="68">
        <v>0</v>
      </c>
      <c r="E231" s="69"/>
      <c r="H231" s="67"/>
      <c r="L231" s="67"/>
      <c r="M231" s="67"/>
    </row>
    <row r="232" spans="1:14" x14ac:dyDescent="0.25">
      <c r="A232" s="104" t="s">
        <v>629</v>
      </c>
      <c r="B232" s="109" t="s">
        <v>240</v>
      </c>
      <c r="C232" s="68" t="s">
        <v>1167</v>
      </c>
      <c r="E232" s="69"/>
      <c r="H232" s="67"/>
      <c r="L232" s="67"/>
      <c r="M232" s="67"/>
    </row>
    <row r="233" spans="1:14" x14ac:dyDescent="0.25">
      <c r="A233" s="104" t="s">
        <v>630</v>
      </c>
      <c r="B233" s="109" t="s">
        <v>241</v>
      </c>
      <c r="C233" s="104" t="s">
        <v>1167</v>
      </c>
      <c r="E233" s="69"/>
      <c r="H233" s="67"/>
      <c r="L233" s="67"/>
      <c r="M233" s="67"/>
    </row>
    <row r="234" spans="1:14" hidden="1" outlineLevel="1" x14ac:dyDescent="0.25">
      <c r="A234" s="104" t="s">
        <v>631</v>
      </c>
      <c r="B234" s="105" t="s">
        <v>251</v>
      </c>
      <c r="C234" s="69"/>
      <c r="D234" s="69"/>
      <c r="E234" s="69"/>
      <c r="H234" s="67"/>
      <c r="L234" s="67"/>
      <c r="M234" s="67"/>
    </row>
    <row r="235" spans="1:14" hidden="1" outlineLevel="1" x14ac:dyDescent="0.25">
      <c r="A235" s="104" t="s">
        <v>632</v>
      </c>
      <c r="B235" s="105" t="s">
        <v>250</v>
      </c>
      <c r="C235" s="69"/>
      <c r="D235" s="69"/>
      <c r="E235" s="69"/>
      <c r="H235" s="67"/>
      <c r="L235" s="67"/>
      <c r="M235" s="67"/>
    </row>
    <row r="236" spans="1:14" hidden="1" outlineLevel="1" x14ac:dyDescent="0.25">
      <c r="A236" s="104" t="s">
        <v>633</v>
      </c>
      <c r="B236" s="105" t="s">
        <v>252</v>
      </c>
      <c r="C236" s="69"/>
      <c r="D236" s="69"/>
      <c r="E236" s="69"/>
      <c r="H236" s="67"/>
      <c r="L236" s="67"/>
      <c r="M236" s="67"/>
    </row>
    <row r="237" spans="1:14" hidden="1" outlineLevel="1" x14ac:dyDescent="0.25">
      <c r="A237" s="104" t="s">
        <v>634</v>
      </c>
      <c r="B237" s="104"/>
      <c r="C237" s="69"/>
      <c r="D237" s="69"/>
      <c r="E237" s="69"/>
      <c r="H237" s="67"/>
      <c r="L237" s="67"/>
      <c r="M237" s="67"/>
    </row>
    <row r="238" spans="1:14" hidden="1" outlineLevel="1" x14ac:dyDescent="0.25">
      <c r="A238" s="104" t="s">
        <v>635</v>
      </c>
      <c r="B238" s="104"/>
      <c r="C238" s="69"/>
      <c r="D238" s="69"/>
      <c r="E238" s="69"/>
      <c r="H238" s="67"/>
      <c r="L238" s="67"/>
      <c r="M238" s="67"/>
    </row>
    <row r="239" spans="1:14" hidden="1" outlineLevel="1" x14ac:dyDescent="0.25">
      <c r="A239" s="104" t="s">
        <v>636</v>
      </c>
      <c r="B239" s="104"/>
      <c r="D239" s="65"/>
      <c r="E239" s="65"/>
      <c r="F239" s="65"/>
      <c r="G239" s="65"/>
      <c r="H239" s="67"/>
      <c r="K239" s="78"/>
      <c r="L239" s="78"/>
      <c r="M239" s="78"/>
      <c r="N239" s="78"/>
    </row>
    <row r="240" spans="1:14" hidden="1" outlineLevel="1" x14ac:dyDescent="0.25">
      <c r="A240" s="104" t="s">
        <v>637</v>
      </c>
      <c r="B240" s="104"/>
      <c r="C240" s="104"/>
      <c r="D240" s="98"/>
      <c r="E240" s="98"/>
      <c r="F240" s="98"/>
      <c r="G240" s="98"/>
      <c r="H240" s="67"/>
      <c r="I240" s="104"/>
      <c r="J240" s="104"/>
      <c r="K240" s="78"/>
      <c r="L240" s="78"/>
      <c r="M240" s="78"/>
      <c r="N240" s="78"/>
    </row>
    <row r="241" spans="1:14" hidden="1" outlineLevel="1" x14ac:dyDescent="0.25">
      <c r="A241" s="104" t="s">
        <v>638</v>
      </c>
      <c r="B241" s="104"/>
      <c r="C241" s="104"/>
      <c r="D241" s="98"/>
      <c r="E241" s="98"/>
      <c r="F241" s="98"/>
      <c r="G241" s="98"/>
      <c r="H241" s="67"/>
      <c r="I241" s="104"/>
      <c r="J241" s="104"/>
      <c r="K241" s="78"/>
      <c r="L241" s="78"/>
      <c r="M241" s="78"/>
      <c r="N241" s="78"/>
    </row>
    <row r="242" spans="1:14" hidden="1" outlineLevel="1" x14ac:dyDescent="0.25">
      <c r="A242" s="104" t="s">
        <v>639</v>
      </c>
      <c r="B242" s="104"/>
      <c r="C242" s="104"/>
      <c r="D242" s="98"/>
      <c r="E242" s="98"/>
      <c r="F242" s="98"/>
      <c r="G242" s="98"/>
      <c r="H242" s="67"/>
      <c r="I242" s="104"/>
      <c r="J242" s="104"/>
      <c r="K242" s="78"/>
      <c r="L242" s="78"/>
      <c r="M242" s="78"/>
      <c r="N242" s="78"/>
    </row>
    <row r="243" spans="1:14" hidden="1" outlineLevel="1" x14ac:dyDescent="0.25">
      <c r="A243" s="104" t="s">
        <v>640</v>
      </c>
      <c r="B243" s="104"/>
      <c r="C243" s="104"/>
      <c r="D243" s="98"/>
      <c r="E243" s="98"/>
      <c r="F243" s="98"/>
      <c r="G243" s="98"/>
      <c r="H243" s="67"/>
      <c r="I243" s="104"/>
      <c r="J243" s="104"/>
      <c r="K243" s="78"/>
      <c r="L243" s="78"/>
      <c r="M243" s="78"/>
      <c r="N243" s="78"/>
    </row>
    <row r="244" spans="1:14" hidden="1" outlineLevel="1" x14ac:dyDescent="0.25">
      <c r="A244" s="104" t="s">
        <v>641</v>
      </c>
      <c r="B244" s="104"/>
      <c r="C244" s="104"/>
      <c r="D244" s="98"/>
      <c r="E244" s="98"/>
      <c r="F244" s="98"/>
      <c r="G244" s="98"/>
      <c r="H244" s="67"/>
      <c r="I244" s="104"/>
      <c r="J244" s="104"/>
      <c r="K244" s="78"/>
      <c r="L244" s="78"/>
      <c r="M244" s="78"/>
      <c r="N244" s="78"/>
    </row>
    <row r="245" spans="1:14" hidden="1" outlineLevel="1" x14ac:dyDescent="0.25">
      <c r="A245" s="104" t="s">
        <v>642</v>
      </c>
      <c r="B245" s="104"/>
      <c r="C245" s="104"/>
      <c r="D245" s="98"/>
      <c r="E245" s="98"/>
      <c r="F245" s="98"/>
      <c r="G245" s="98"/>
      <c r="H245" s="67"/>
      <c r="I245" s="104"/>
      <c r="J245" s="104"/>
      <c r="K245" s="78"/>
      <c r="L245" s="78"/>
      <c r="M245" s="78"/>
      <c r="N245" s="78"/>
    </row>
    <row r="246" spans="1:14" hidden="1" outlineLevel="1" x14ac:dyDescent="0.25">
      <c r="A246" s="104" t="s">
        <v>643</v>
      </c>
      <c r="B246" s="104"/>
      <c r="C246" s="104"/>
      <c r="D246" s="98"/>
      <c r="E246" s="98"/>
      <c r="F246" s="98"/>
      <c r="G246" s="98"/>
      <c r="H246" s="67"/>
      <c r="I246" s="104"/>
      <c r="J246" s="104"/>
      <c r="K246" s="78"/>
      <c r="L246" s="78"/>
      <c r="M246" s="78"/>
      <c r="N246" s="78"/>
    </row>
    <row r="247" spans="1:14" hidden="1" outlineLevel="1" x14ac:dyDescent="0.25">
      <c r="A247" s="104" t="s">
        <v>644</v>
      </c>
      <c r="B247" s="104"/>
      <c r="C247" s="104"/>
      <c r="D247" s="98"/>
      <c r="E247" s="98"/>
      <c r="F247" s="98"/>
      <c r="G247" s="98"/>
      <c r="H247" s="67"/>
      <c r="I247" s="104"/>
      <c r="J247" s="104"/>
      <c r="K247" s="78"/>
      <c r="L247" s="78"/>
      <c r="M247" s="78"/>
      <c r="N247" s="78"/>
    </row>
    <row r="248" spans="1:14" hidden="1" outlineLevel="1" x14ac:dyDescent="0.25">
      <c r="A248" s="104" t="s">
        <v>645</v>
      </c>
      <c r="B248" s="104"/>
      <c r="C248" s="104"/>
      <c r="D248" s="98"/>
      <c r="E248" s="98"/>
      <c r="F248" s="98"/>
      <c r="G248" s="98"/>
      <c r="H248" s="67"/>
      <c r="I248" s="104"/>
      <c r="J248" s="104"/>
      <c r="K248" s="78"/>
      <c r="L248" s="78"/>
      <c r="M248" s="78"/>
      <c r="N248" s="78"/>
    </row>
    <row r="249" spans="1:14" hidden="1" outlineLevel="1" x14ac:dyDescent="0.25">
      <c r="A249" s="104" t="s">
        <v>646</v>
      </c>
      <c r="B249" s="104"/>
      <c r="C249" s="104"/>
      <c r="D249" s="98"/>
      <c r="E249" s="98"/>
      <c r="F249" s="98"/>
      <c r="G249" s="98"/>
      <c r="H249" s="67"/>
      <c r="I249" s="104"/>
      <c r="J249" s="104"/>
      <c r="K249" s="78"/>
      <c r="L249" s="78"/>
      <c r="M249" s="78"/>
      <c r="N249" s="78"/>
    </row>
    <row r="250" spans="1:14" hidden="1" outlineLevel="1" x14ac:dyDescent="0.25">
      <c r="A250" s="104" t="s">
        <v>647</v>
      </c>
      <c r="B250" s="104"/>
      <c r="C250" s="104"/>
      <c r="D250" s="98"/>
      <c r="E250" s="98"/>
      <c r="F250" s="98"/>
      <c r="G250" s="98"/>
      <c r="H250" s="67"/>
      <c r="I250" s="104"/>
      <c r="J250" s="104"/>
      <c r="K250" s="78"/>
      <c r="L250" s="78"/>
      <c r="M250" s="78"/>
      <c r="N250" s="78"/>
    </row>
    <row r="251" spans="1:14" hidden="1" outlineLevel="1" x14ac:dyDescent="0.25">
      <c r="A251" s="104" t="s">
        <v>648</v>
      </c>
      <c r="B251" s="104"/>
      <c r="C251" s="104"/>
      <c r="D251" s="98"/>
      <c r="E251" s="98"/>
      <c r="F251" s="98"/>
      <c r="G251" s="98"/>
      <c r="H251" s="67"/>
      <c r="I251" s="104"/>
      <c r="J251" s="104"/>
      <c r="K251" s="78"/>
      <c r="L251" s="78"/>
      <c r="M251" s="78"/>
      <c r="N251" s="78"/>
    </row>
    <row r="252" spans="1:14" hidden="1" outlineLevel="1" x14ac:dyDescent="0.25">
      <c r="A252" s="104" t="s">
        <v>649</v>
      </c>
      <c r="B252" s="104"/>
      <c r="C252" s="104"/>
      <c r="D252" s="98"/>
      <c r="E252" s="98"/>
      <c r="F252" s="98"/>
      <c r="G252" s="98"/>
      <c r="H252" s="67"/>
      <c r="I252" s="104"/>
      <c r="J252" s="104"/>
      <c r="K252" s="78"/>
      <c r="L252" s="78"/>
      <c r="M252" s="78"/>
      <c r="N252" s="78"/>
    </row>
    <row r="253" spans="1:14" hidden="1" outlineLevel="1" x14ac:dyDescent="0.25">
      <c r="A253" s="104" t="s">
        <v>650</v>
      </c>
      <c r="B253" s="104"/>
      <c r="C253" s="104"/>
      <c r="D253" s="98"/>
      <c r="E253" s="98"/>
      <c r="F253" s="98"/>
      <c r="G253" s="98"/>
      <c r="H253" s="67"/>
      <c r="I253" s="104"/>
      <c r="J253" s="104"/>
      <c r="K253" s="78"/>
      <c r="L253" s="78"/>
      <c r="M253" s="78"/>
      <c r="N253" s="78"/>
    </row>
    <row r="254" spans="1:14" hidden="1" outlineLevel="1" x14ac:dyDescent="0.25">
      <c r="A254" s="104" t="s">
        <v>651</v>
      </c>
      <c r="B254" s="104"/>
      <c r="C254" s="104"/>
      <c r="D254" s="98"/>
      <c r="E254" s="98"/>
      <c r="F254" s="98"/>
      <c r="G254" s="98"/>
      <c r="H254" s="67"/>
      <c r="I254" s="104"/>
      <c r="J254" s="104"/>
      <c r="K254" s="78"/>
      <c r="L254" s="78"/>
      <c r="M254" s="78"/>
      <c r="N254" s="78"/>
    </row>
    <row r="255" spans="1:14" hidden="1" outlineLevel="1" x14ac:dyDescent="0.25">
      <c r="A255" s="104" t="s">
        <v>652</v>
      </c>
      <c r="B255" s="104"/>
      <c r="C255" s="104"/>
      <c r="D255" s="98"/>
      <c r="E255" s="98"/>
      <c r="F255" s="98"/>
      <c r="G255" s="98"/>
      <c r="H255" s="67"/>
      <c r="I255" s="104"/>
      <c r="J255" s="104"/>
      <c r="K255" s="78"/>
      <c r="L255" s="78"/>
      <c r="M255" s="78"/>
      <c r="N255" s="78"/>
    </row>
    <row r="256" spans="1:14" hidden="1" outlineLevel="1" x14ac:dyDescent="0.25">
      <c r="A256" s="104" t="s">
        <v>653</v>
      </c>
      <c r="B256" s="104"/>
      <c r="C256" s="104"/>
      <c r="D256" s="98"/>
      <c r="E256" s="98"/>
      <c r="F256" s="98"/>
      <c r="G256" s="98"/>
      <c r="H256" s="67"/>
      <c r="I256" s="104"/>
      <c r="J256" s="104"/>
      <c r="K256" s="78"/>
      <c r="L256" s="78"/>
      <c r="M256" s="78"/>
      <c r="N256" s="78"/>
    </row>
    <row r="257" spans="1:14" hidden="1" outlineLevel="1" x14ac:dyDescent="0.25">
      <c r="A257" s="104" t="s">
        <v>654</v>
      </c>
      <c r="B257" s="104"/>
      <c r="C257" s="104"/>
      <c r="D257" s="98"/>
      <c r="E257" s="98"/>
      <c r="F257" s="98"/>
      <c r="G257" s="98"/>
      <c r="H257" s="67"/>
      <c r="I257" s="104"/>
      <c r="J257" s="104"/>
      <c r="K257" s="78"/>
      <c r="L257" s="78"/>
      <c r="M257" s="78"/>
      <c r="N257" s="78"/>
    </row>
    <row r="258" spans="1:14" hidden="1" outlineLevel="1" x14ac:dyDescent="0.25">
      <c r="A258" s="104" t="s">
        <v>655</v>
      </c>
      <c r="B258" s="104"/>
      <c r="C258" s="104"/>
      <c r="D258" s="98"/>
      <c r="E258" s="98"/>
      <c r="F258" s="98"/>
      <c r="G258" s="98"/>
      <c r="H258" s="67"/>
      <c r="I258" s="104"/>
      <c r="J258" s="104"/>
      <c r="K258" s="78"/>
      <c r="L258" s="78"/>
      <c r="M258" s="78"/>
      <c r="N258" s="78"/>
    </row>
    <row r="259" spans="1:14" hidden="1" outlineLevel="1" x14ac:dyDescent="0.25">
      <c r="A259" s="104" t="s">
        <v>656</v>
      </c>
      <c r="B259" s="104"/>
      <c r="C259" s="104"/>
      <c r="D259" s="98"/>
      <c r="E259" s="98"/>
      <c r="F259" s="98"/>
      <c r="G259" s="98"/>
      <c r="H259" s="67"/>
      <c r="I259" s="104"/>
      <c r="J259" s="104"/>
      <c r="K259" s="78"/>
      <c r="L259" s="78"/>
      <c r="M259" s="78"/>
      <c r="N259" s="78"/>
    </row>
    <row r="260" spans="1:14" hidden="1" outlineLevel="1" x14ac:dyDescent="0.25">
      <c r="A260" s="104" t="s">
        <v>657</v>
      </c>
      <c r="B260" s="104"/>
      <c r="C260" s="104"/>
      <c r="D260" s="98"/>
      <c r="E260" s="98"/>
      <c r="F260" s="98"/>
      <c r="G260" s="98"/>
      <c r="H260" s="67"/>
      <c r="I260" s="104"/>
      <c r="J260" s="104"/>
      <c r="K260" s="78"/>
      <c r="L260" s="78"/>
      <c r="M260" s="78"/>
      <c r="N260" s="78"/>
    </row>
    <row r="261" spans="1:14" hidden="1" outlineLevel="1" x14ac:dyDescent="0.25">
      <c r="A261" s="104" t="s">
        <v>658</v>
      </c>
      <c r="B261" s="104"/>
      <c r="C261" s="104"/>
      <c r="D261" s="98"/>
      <c r="E261" s="98"/>
      <c r="F261" s="98"/>
      <c r="G261" s="98"/>
      <c r="H261" s="67"/>
      <c r="I261" s="104"/>
      <c r="J261" s="104"/>
      <c r="K261" s="78"/>
      <c r="L261" s="78"/>
      <c r="M261" s="78"/>
      <c r="N261" s="78"/>
    </row>
    <row r="262" spans="1:14" hidden="1" outlineLevel="1" x14ac:dyDescent="0.25">
      <c r="A262" s="104" t="s">
        <v>659</v>
      </c>
      <c r="B262" s="104"/>
      <c r="C262" s="104"/>
      <c r="D262" s="98"/>
      <c r="E262" s="98"/>
      <c r="F262" s="98"/>
      <c r="G262" s="98"/>
      <c r="H262" s="67"/>
      <c r="I262" s="104"/>
      <c r="J262" s="104"/>
      <c r="K262" s="78"/>
      <c r="L262" s="78"/>
      <c r="M262" s="78"/>
      <c r="N262" s="78"/>
    </row>
    <row r="263" spans="1:14" hidden="1" outlineLevel="1" x14ac:dyDescent="0.25">
      <c r="A263" s="104" t="s">
        <v>660</v>
      </c>
      <c r="B263" s="104"/>
      <c r="C263" s="104"/>
      <c r="D263" s="98"/>
      <c r="E263" s="98"/>
      <c r="F263" s="98"/>
      <c r="G263" s="98"/>
      <c r="H263" s="67"/>
      <c r="I263" s="104"/>
      <c r="J263" s="104"/>
      <c r="K263" s="78"/>
      <c r="L263" s="78"/>
      <c r="M263" s="78"/>
      <c r="N263" s="78"/>
    </row>
    <row r="264" spans="1:14" hidden="1" outlineLevel="1" x14ac:dyDescent="0.25">
      <c r="A264" s="104" t="s">
        <v>661</v>
      </c>
      <c r="B264" s="104"/>
      <c r="C264" s="104"/>
      <c r="D264" s="98"/>
      <c r="E264" s="98"/>
      <c r="F264" s="98"/>
      <c r="G264" s="98"/>
      <c r="H264" s="67"/>
      <c r="I264" s="104"/>
      <c r="J264" s="104"/>
      <c r="K264" s="78"/>
      <c r="L264" s="78"/>
      <c r="M264" s="78"/>
      <c r="N264" s="78"/>
    </row>
    <row r="265" spans="1:14" hidden="1" outlineLevel="1" x14ac:dyDescent="0.25">
      <c r="A265" s="104" t="s">
        <v>662</v>
      </c>
      <c r="B265" s="104"/>
      <c r="C265" s="104"/>
      <c r="D265" s="98"/>
      <c r="E265" s="98"/>
      <c r="F265" s="98"/>
      <c r="G265" s="98"/>
      <c r="H265" s="67"/>
      <c r="I265" s="104"/>
      <c r="J265" s="104"/>
      <c r="K265" s="78"/>
      <c r="L265" s="78"/>
      <c r="M265" s="78"/>
      <c r="N265" s="78"/>
    </row>
    <row r="266" spans="1:14" hidden="1" outlineLevel="1" x14ac:dyDescent="0.25">
      <c r="A266" s="104" t="s">
        <v>663</v>
      </c>
      <c r="B266" s="104"/>
      <c r="C266" s="104"/>
      <c r="D266" s="98"/>
      <c r="E266" s="98"/>
      <c r="F266" s="98"/>
      <c r="G266" s="98"/>
      <c r="H266" s="67"/>
      <c r="I266" s="104"/>
      <c r="J266" s="104"/>
      <c r="K266" s="78"/>
      <c r="L266" s="78"/>
      <c r="M266" s="78"/>
      <c r="N266" s="78"/>
    </row>
    <row r="267" spans="1:14" hidden="1" outlineLevel="1" x14ac:dyDescent="0.25">
      <c r="A267" s="104" t="s">
        <v>664</v>
      </c>
      <c r="B267" s="104"/>
      <c r="C267" s="104"/>
      <c r="D267" s="98"/>
      <c r="E267" s="98"/>
      <c r="F267" s="98"/>
      <c r="G267" s="98"/>
      <c r="H267" s="67"/>
      <c r="I267" s="104"/>
      <c r="J267" s="104"/>
      <c r="K267" s="78"/>
      <c r="L267" s="78"/>
      <c r="M267" s="78"/>
      <c r="N267" s="78"/>
    </row>
    <row r="268" spans="1:14" hidden="1" outlineLevel="1" x14ac:dyDescent="0.25">
      <c r="A268" s="104" t="s">
        <v>665</v>
      </c>
      <c r="B268" s="104"/>
      <c r="C268" s="104"/>
      <c r="D268" s="98"/>
      <c r="E268" s="98"/>
      <c r="F268" s="98"/>
      <c r="G268" s="98"/>
      <c r="H268" s="67"/>
      <c r="I268" s="104"/>
      <c r="J268" s="104"/>
      <c r="K268" s="78"/>
      <c r="L268" s="78"/>
      <c r="M268" s="78"/>
      <c r="N268" s="78"/>
    </row>
    <row r="269" spans="1:14" hidden="1" outlineLevel="1" x14ac:dyDescent="0.25">
      <c r="A269" s="104" t="s">
        <v>666</v>
      </c>
      <c r="B269" s="104"/>
      <c r="C269" s="104"/>
      <c r="D269" s="98"/>
      <c r="E269" s="98"/>
      <c r="F269" s="98"/>
      <c r="G269" s="98"/>
      <c r="H269" s="67"/>
      <c r="I269" s="104"/>
      <c r="J269" s="104"/>
      <c r="K269" s="78"/>
      <c r="L269" s="78"/>
      <c r="M269" s="78"/>
      <c r="N269" s="78"/>
    </row>
    <row r="270" spans="1:14" hidden="1" outlineLevel="1" x14ac:dyDescent="0.25">
      <c r="A270" s="104" t="s">
        <v>667</v>
      </c>
      <c r="B270" s="104"/>
      <c r="C270" s="104"/>
      <c r="D270" s="98"/>
      <c r="E270" s="98"/>
      <c r="F270" s="98"/>
      <c r="G270" s="98"/>
      <c r="H270" s="67"/>
      <c r="I270" s="104"/>
      <c r="J270" s="104"/>
      <c r="K270" s="78"/>
      <c r="L270" s="78"/>
      <c r="M270" s="78"/>
      <c r="N270" s="78"/>
    </row>
    <row r="271" spans="1:14" hidden="1" outlineLevel="1" x14ac:dyDescent="0.25">
      <c r="A271" s="104" t="s">
        <v>668</v>
      </c>
      <c r="B271" s="104"/>
      <c r="C271" s="104"/>
      <c r="D271" s="98"/>
      <c r="E271" s="98"/>
      <c r="F271" s="98"/>
      <c r="G271" s="98"/>
      <c r="H271" s="67"/>
      <c r="I271" s="104"/>
      <c r="J271" s="104"/>
      <c r="K271" s="78"/>
      <c r="L271" s="78"/>
      <c r="M271" s="78"/>
      <c r="N271" s="78"/>
    </row>
    <row r="272" spans="1:14" hidden="1" outlineLevel="1" x14ac:dyDescent="0.25">
      <c r="A272" s="104" t="s">
        <v>669</v>
      </c>
      <c r="B272" s="104"/>
      <c r="C272" s="104"/>
      <c r="D272" s="98"/>
      <c r="E272" s="98"/>
      <c r="F272" s="98"/>
      <c r="G272" s="98"/>
      <c r="H272" s="67"/>
      <c r="I272" s="104"/>
      <c r="J272" s="104"/>
      <c r="K272" s="78"/>
      <c r="L272" s="78"/>
      <c r="M272" s="78"/>
      <c r="N272" s="78"/>
    </row>
    <row r="273" spans="1:14" hidden="1" outlineLevel="1" x14ac:dyDescent="0.25">
      <c r="A273" s="104" t="s">
        <v>670</v>
      </c>
      <c r="B273" s="104"/>
      <c r="C273" s="104"/>
      <c r="D273" s="98"/>
      <c r="E273" s="98"/>
      <c r="F273" s="98"/>
      <c r="G273" s="98"/>
      <c r="H273" s="67"/>
      <c r="I273" s="104"/>
      <c r="J273" s="104"/>
      <c r="K273" s="78"/>
      <c r="L273" s="78"/>
      <c r="M273" s="78"/>
      <c r="N273" s="78"/>
    </row>
    <row r="274" spans="1:14" hidden="1" outlineLevel="1" x14ac:dyDescent="0.25">
      <c r="A274" s="104" t="s">
        <v>671</v>
      </c>
      <c r="B274" s="104"/>
      <c r="C274" s="104"/>
      <c r="D274" s="98"/>
      <c r="E274" s="98"/>
      <c r="F274" s="98"/>
      <c r="G274" s="98"/>
      <c r="H274" s="67"/>
      <c r="I274" s="104"/>
      <c r="J274" s="104"/>
      <c r="K274" s="78"/>
      <c r="L274" s="78"/>
      <c r="M274" s="78"/>
      <c r="N274" s="78"/>
    </row>
    <row r="275" spans="1:14" hidden="1" outlineLevel="1" x14ac:dyDescent="0.25">
      <c r="A275" s="104" t="s">
        <v>672</v>
      </c>
      <c r="B275" s="104"/>
      <c r="C275" s="104"/>
      <c r="D275" s="98"/>
      <c r="E275" s="98"/>
      <c r="F275" s="98"/>
      <c r="G275" s="98"/>
      <c r="H275" s="67"/>
      <c r="I275" s="104"/>
      <c r="J275" s="104"/>
      <c r="K275" s="78"/>
      <c r="L275" s="78"/>
      <c r="M275" s="78"/>
      <c r="N275" s="78"/>
    </row>
    <row r="276" spans="1:14" hidden="1" outlineLevel="1" x14ac:dyDescent="0.25">
      <c r="A276" s="104" t="s">
        <v>673</v>
      </c>
      <c r="B276" s="104"/>
      <c r="C276" s="104"/>
      <c r="D276" s="98"/>
      <c r="E276" s="98"/>
      <c r="F276" s="98"/>
      <c r="G276" s="98"/>
      <c r="H276" s="67"/>
      <c r="I276" s="104"/>
      <c r="J276" s="104"/>
      <c r="K276" s="78"/>
      <c r="L276" s="78"/>
      <c r="M276" s="78"/>
      <c r="N276" s="78"/>
    </row>
    <row r="277" spans="1:14" hidden="1" outlineLevel="1" x14ac:dyDescent="0.25">
      <c r="A277" s="104" t="s">
        <v>674</v>
      </c>
      <c r="B277" s="104"/>
      <c r="C277" s="104"/>
      <c r="D277" s="98"/>
      <c r="E277" s="98"/>
      <c r="F277" s="98"/>
      <c r="G277" s="98"/>
      <c r="H277" s="67"/>
      <c r="I277" s="104"/>
      <c r="J277" s="104"/>
      <c r="K277" s="78"/>
      <c r="L277" s="78"/>
      <c r="M277" s="78"/>
      <c r="N277" s="78"/>
    </row>
    <row r="278" spans="1:14" hidden="1" outlineLevel="1" x14ac:dyDescent="0.25">
      <c r="A278" s="104" t="s">
        <v>675</v>
      </c>
      <c r="B278" s="104"/>
      <c r="C278" s="104"/>
      <c r="D278" s="98"/>
      <c r="E278" s="98"/>
      <c r="F278" s="98"/>
      <c r="G278" s="98"/>
      <c r="H278" s="67"/>
      <c r="I278" s="104"/>
      <c r="J278" s="104"/>
      <c r="K278" s="78"/>
      <c r="L278" s="78"/>
      <c r="M278" s="78"/>
      <c r="N278" s="78"/>
    </row>
    <row r="279" spans="1:14" hidden="1" outlineLevel="1" x14ac:dyDescent="0.25">
      <c r="A279" s="104" t="s">
        <v>676</v>
      </c>
      <c r="B279" s="104"/>
      <c r="C279" s="104"/>
      <c r="D279" s="98"/>
      <c r="E279" s="98"/>
      <c r="F279" s="98"/>
      <c r="G279" s="98"/>
      <c r="H279" s="67"/>
      <c r="I279" s="104"/>
      <c r="J279" s="104"/>
      <c r="K279" s="78"/>
      <c r="L279" s="78"/>
      <c r="M279" s="78"/>
      <c r="N279" s="78"/>
    </row>
    <row r="280" spans="1:14" hidden="1" outlineLevel="1" x14ac:dyDescent="0.25">
      <c r="A280" s="104" t="s">
        <v>677</v>
      </c>
      <c r="B280" s="104"/>
      <c r="C280" s="104"/>
      <c r="D280" s="98"/>
      <c r="E280" s="98"/>
      <c r="F280" s="98"/>
      <c r="G280" s="98"/>
      <c r="H280" s="67"/>
      <c r="I280" s="104"/>
      <c r="J280" s="104"/>
      <c r="K280" s="78"/>
      <c r="L280" s="78"/>
      <c r="M280" s="78"/>
      <c r="N280" s="78"/>
    </row>
    <row r="281" spans="1:14" hidden="1" outlineLevel="1" x14ac:dyDescent="0.25">
      <c r="A281" s="104" t="s">
        <v>678</v>
      </c>
      <c r="B281" s="104"/>
      <c r="C281" s="104"/>
      <c r="D281" s="98"/>
      <c r="E281" s="98"/>
      <c r="F281" s="98"/>
      <c r="G281" s="98"/>
      <c r="H281" s="67"/>
      <c r="I281" s="104"/>
      <c r="J281" s="104"/>
      <c r="K281" s="78"/>
      <c r="L281" s="78"/>
      <c r="M281" s="78"/>
      <c r="N281" s="78"/>
    </row>
    <row r="282" spans="1:14" hidden="1" outlineLevel="1" x14ac:dyDescent="0.25">
      <c r="A282" s="104" t="s">
        <v>679</v>
      </c>
      <c r="B282" s="104"/>
      <c r="C282" s="104"/>
      <c r="D282" s="98"/>
      <c r="E282" s="98"/>
      <c r="F282" s="98"/>
      <c r="G282" s="98"/>
      <c r="H282" s="67"/>
      <c r="I282" s="104"/>
      <c r="J282" s="104"/>
      <c r="K282" s="78"/>
      <c r="L282" s="78"/>
      <c r="M282" s="78"/>
      <c r="N282" s="78"/>
    </row>
    <row r="283" spans="1:14" hidden="1" outlineLevel="1" x14ac:dyDescent="0.25">
      <c r="A283" s="104" t="s">
        <v>680</v>
      </c>
      <c r="B283" s="104"/>
      <c r="C283" s="104"/>
      <c r="D283" s="98"/>
      <c r="E283" s="98"/>
      <c r="F283" s="98"/>
      <c r="G283" s="98"/>
      <c r="H283" s="67"/>
      <c r="I283" s="104"/>
      <c r="J283" s="104"/>
      <c r="K283" s="78"/>
      <c r="L283" s="78"/>
      <c r="M283" s="78"/>
      <c r="N283" s="78"/>
    </row>
    <row r="284" spans="1:14" hidden="1" outlineLevel="1" x14ac:dyDescent="0.25">
      <c r="A284" s="104" t="s">
        <v>681</v>
      </c>
      <c r="B284" s="104"/>
      <c r="C284" s="104"/>
      <c r="D284" s="98"/>
      <c r="E284" s="98"/>
      <c r="F284" s="98"/>
      <c r="G284" s="98"/>
      <c r="H284" s="67"/>
      <c r="I284" s="104"/>
      <c r="J284" s="104"/>
      <c r="K284" s="78"/>
      <c r="L284" s="78"/>
      <c r="M284" s="78"/>
      <c r="N284" s="78"/>
    </row>
    <row r="285" spans="1:14" ht="37.5" collapsed="1" x14ac:dyDescent="0.25">
      <c r="A285" s="21"/>
      <c r="B285" s="21" t="s">
        <v>215</v>
      </c>
      <c r="C285" s="21" t="s">
        <v>76</v>
      </c>
      <c r="D285" s="21" t="s">
        <v>76</v>
      </c>
      <c r="E285" s="21"/>
      <c r="F285" s="18"/>
      <c r="G285" s="19"/>
      <c r="H285" s="67"/>
      <c r="I285" s="76"/>
      <c r="J285" s="76"/>
      <c r="K285" s="76"/>
      <c r="L285" s="76"/>
      <c r="M285" s="4"/>
    </row>
    <row r="286" spans="1:14" ht="18.75" x14ac:dyDescent="0.25">
      <c r="A286" s="110" t="s">
        <v>242</v>
      </c>
      <c r="B286" s="111"/>
      <c r="C286" s="111"/>
      <c r="D286" s="111"/>
      <c r="E286" s="111"/>
      <c r="F286" s="112"/>
      <c r="G286" s="111"/>
      <c r="H286" s="67"/>
      <c r="I286" s="76"/>
      <c r="J286" s="76"/>
      <c r="K286" s="76"/>
      <c r="L286" s="76"/>
      <c r="M286" s="4"/>
    </row>
    <row r="287" spans="1:14" ht="18.75" x14ac:dyDescent="0.25">
      <c r="A287" s="110" t="s">
        <v>243</v>
      </c>
      <c r="B287" s="111"/>
      <c r="C287" s="111"/>
      <c r="D287" s="111"/>
      <c r="E287" s="111"/>
      <c r="F287" s="112"/>
      <c r="G287" s="111"/>
      <c r="H287" s="67"/>
      <c r="I287" s="76"/>
      <c r="J287" s="76"/>
      <c r="K287" s="76"/>
      <c r="L287" s="76"/>
      <c r="M287" s="4"/>
    </row>
    <row r="288" spans="1:14" x14ac:dyDescent="0.25">
      <c r="A288" s="104" t="s">
        <v>682</v>
      </c>
      <c r="B288" s="64" t="s">
        <v>68</v>
      </c>
      <c r="C288" s="77">
        <f>ROW(B38)</f>
        <v>38</v>
      </c>
      <c r="E288" s="72"/>
      <c r="F288" s="72"/>
      <c r="G288" s="72"/>
      <c r="H288" s="67"/>
      <c r="I288" s="64"/>
      <c r="J288" s="77"/>
      <c r="L288" s="72"/>
      <c r="M288" s="72"/>
      <c r="N288" s="72"/>
    </row>
    <row r="289" spans="1:14" x14ac:dyDescent="0.25">
      <c r="A289" s="104" t="s">
        <v>683</v>
      </c>
      <c r="B289" s="64" t="s">
        <v>69</v>
      </c>
      <c r="C289" s="77">
        <f>ROW(B39)</f>
        <v>39</v>
      </c>
      <c r="E289" s="72"/>
      <c r="F289" s="72"/>
      <c r="H289" s="67"/>
      <c r="I289" s="64"/>
      <c r="J289" s="77"/>
      <c r="L289" s="72"/>
      <c r="M289" s="72"/>
    </row>
    <row r="290" spans="1:14" x14ac:dyDescent="0.25">
      <c r="A290" s="104" t="s">
        <v>684</v>
      </c>
      <c r="B290" s="64" t="s">
        <v>48</v>
      </c>
      <c r="C290" s="77" t="str">
        <f>ROW('B1. HTT Mortgage Assets'!B43)&amp; " for Mortgage Assets"</f>
        <v>43 for Mortgage Assets</v>
      </c>
      <c r="D290" s="77"/>
      <c r="E290" s="45"/>
      <c r="F290" s="72"/>
      <c r="G290" s="45"/>
      <c r="H290" s="67"/>
      <c r="I290" s="64"/>
      <c r="J290" s="77"/>
      <c r="K290" s="77"/>
      <c r="L290" s="45"/>
      <c r="M290" s="72"/>
      <c r="N290" s="45"/>
    </row>
    <row r="291" spans="1:14" x14ac:dyDescent="0.25">
      <c r="A291" s="104" t="s">
        <v>685</v>
      </c>
      <c r="B291" s="64" t="s">
        <v>70</v>
      </c>
      <c r="C291" s="77">
        <f>ROW(B52)</f>
        <v>52</v>
      </c>
      <c r="H291" s="67"/>
      <c r="I291" s="64"/>
      <c r="J291" s="77"/>
    </row>
    <row r="292" spans="1:14" x14ac:dyDescent="0.25">
      <c r="A292" s="104" t="s">
        <v>686</v>
      </c>
      <c r="B292" s="64" t="s">
        <v>71</v>
      </c>
      <c r="C292" s="97" t="str">
        <f>ROW('B1. HTT Mortgage Assets'!B162)&amp;" for Residential Mortgage Assets"</f>
        <v>162 for Residential Mortgage Assets</v>
      </c>
      <c r="D292" s="77" t="str">
        <f>ROW('B1. HTT Mortgage Assets'!B263 )&amp; " for Commercial Mortgage Assets"</f>
        <v>263 for Commercial Mortgage Assets</v>
      </c>
      <c r="E292" s="45"/>
      <c r="F292" s="77"/>
      <c r="G292" s="45"/>
      <c r="H292" s="67"/>
      <c r="I292" s="64"/>
      <c r="J292" s="78"/>
      <c r="K292" s="77"/>
      <c r="L292" s="45"/>
      <c r="N292" s="45"/>
    </row>
    <row r="293" spans="1:14" x14ac:dyDescent="0.25">
      <c r="A293" s="104" t="s">
        <v>687</v>
      </c>
      <c r="B293" s="64" t="s">
        <v>268</v>
      </c>
      <c r="C293" s="77" t="str">
        <f>ROW('B1. HTT Mortgage Assets'!B125)&amp;" for Mortgage Assets"</f>
        <v>125 for Mortgage Assets</v>
      </c>
      <c r="D293" s="77">
        <f>ROW(B163)</f>
        <v>163</v>
      </c>
      <c r="F293" s="77"/>
      <c r="H293" s="67"/>
      <c r="I293" s="64"/>
      <c r="M293" s="45"/>
    </row>
    <row r="294" spans="1:14" x14ac:dyDescent="0.25">
      <c r="A294" s="104" t="s">
        <v>688</v>
      </c>
      <c r="B294" s="64" t="s">
        <v>269</v>
      </c>
      <c r="C294" s="77">
        <f>ROW(B111)</f>
        <v>111</v>
      </c>
      <c r="F294" s="45"/>
      <c r="H294" s="67"/>
      <c r="I294" s="64"/>
      <c r="J294" s="77"/>
      <c r="M294" s="45"/>
    </row>
    <row r="295" spans="1:14" x14ac:dyDescent="0.25">
      <c r="A295" s="104" t="s">
        <v>689</v>
      </c>
      <c r="B295" s="64" t="s">
        <v>72</v>
      </c>
      <c r="C295" s="77">
        <f>ROW(B163)</f>
        <v>163</v>
      </c>
      <c r="E295" s="45"/>
      <c r="F295" s="45"/>
      <c r="H295" s="67"/>
      <c r="I295" s="64"/>
      <c r="J295" s="77"/>
      <c r="L295" s="45"/>
      <c r="M295" s="45"/>
    </row>
    <row r="296" spans="1:14" x14ac:dyDescent="0.25">
      <c r="A296" s="104" t="s">
        <v>690</v>
      </c>
      <c r="B296" s="64" t="s">
        <v>73</v>
      </c>
      <c r="C296" s="77">
        <f>ROW(B137)</f>
        <v>137</v>
      </c>
      <c r="E296" s="45"/>
      <c r="F296" s="45"/>
      <c r="H296" s="67"/>
      <c r="I296" s="64"/>
      <c r="J296" s="77"/>
      <c r="L296" s="45"/>
      <c r="M296" s="45"/>
    </row>
    <row r="297" spans="1:14" ht="30" x14ac:dyDescent="0.25">
      <c r="A297" s="104" t="s">
        <v>691</v>
      </c>
      <c r="B297" s="68" t="s">
        <v>234</v>
      </c>
      <c r="C297" s="77" t="str">
        <f>ROW('C. HTT Harmonised Glossary'!B17)&amp;" for Harmonised Glossary"</f>
        <v>17 for Harmonised Glossary</v>
      </c>
      <c r="E297" s="45"/>
      <c r="H297" s="67"/>
      <c r="J297" s="77"/>
      <c r="L297" s="45"/>
    </row>
    <row r="298" spans="1:14" x14ac:dyDescent="0.25">
      <c r="A298" s="104" t="s">
        <v>692</v>
      </c>
      <c r="B298" s="64" t="s">
        <v>74</v>
      </c>
      <c r="C298" s="77">
        <f>ROW(B65)</f>
        <v>65</v>
      </c>
      <c r="E298" s="45"/>
      <c r="H298" s="67"/>
      <c r="I298" s="64"/>
      <c r="J298" s="77"/>
      <c r="L298" s="45"/>
    </row>
    <row r="299" spans="1:14" x14ac:dyDescent="0.25">
      <c r="A299" s="104" t="s">
        <v>693</v>
      </c>
      <c r="B299" s="64" t="s">
        <v>75</v>
      </c>
      <c r="C299" s="77">
        <f>ROW(B88)</f>
        <v>88</v>
      </c>
      <c r="E299" s="45"/>
      <c r="H299" s="67"/>
      <c r="I299" s="64"/>
      <c r="J299" s="77"/>
      <c r="L299" s="45"/>
    </row>
    <row r="300" spans="1:14" x14ac:dyDescent="0.25">
      <c r="A300" s="104" t="s">
        <v>694</v>
      </c>
      <c r="B300" s="64" t="s">
        <v>49</v>
      </c>
      <c r="C300" s="77" t="str">
        <f>ROW('B1. HTT Mortgage Assets'!B155)&amp; " for Mortgage Assets"</f>
        <v>155 for Mortgage Assets</v>
      </c>
      <c r="D300" s="77"/>
      <c r="E300" s="45"/>
      <c r="H300" s="67"/>
      <c r="I300" s="64"/>
      <c r="J300" s="77"/>
      <c r="K300" s="77"/>
      <c r="L300" s="45"/>
    </row>
    <row r="301" spans="1:14" hidden="1" outlineLevel="1" x14ac:dyDescent="0.25">
      <c r="A301" s="104" t="s">
        <v>695</v>
      </c>
      <c r="B301" s="64"/>
      <c r="C301" s="77"/>
      <c r="D301" s="77"/>
      <c r="E301" s="45"/>
      <c r="H301" s="67"/>
      <c r="I301" s="64"/>
      <c r="J301" s="77"/>
      <c r="K301" s="77"/>
      <c r="L301" s="45"/>
    </row>
    <row r="302" spans="1:14" hidden="1" outlineLevel="1" x14ac:dyDescent="0.25">
      <c r="A302" s="104" t="s">
        <v>696</v>
      </c>
      <c r="B302" s="64"/>
      <c r="C302" s="77"/>
      <c r="D302" s="77"/>
      <c r="E302" s="45"/>
      <c r="H302" s="67"/>
      <c r="I302" s="64"/>
      <c r="J302" s="77"/>
      <c r="K302" s="77"/>
      <c r="L302" s="45"/>
    </row>
    <row r="303" spans="1:14" hidden="1" outlineLevel="1" x14ac:dyDescent="0.25">
      <c r="A303" s="104" t="s">
        <v>697</v>
      </c>
      <c r="B303" s="64"/>
      <c r="C303" s="77"/>
      <c r="D303" s="77"/>
      <c r="E303" s="45"/>
      <c r="H303" s="67"/>
      <c r="I303" s="64"/>
      <c r="J303" s="77"/>
      <c r="K303" s="77"/>
      <c r="L303" s="45"/>
    </row>
    <row r="304" spans="1:14" hidden="1" outlineLevel="1" x14ac:dyDescent="0.25">
      <c r="A304" s="104" t="s">
        <v>698</v>
      </c>
      <c r="B304" s="64"/>
      <c r="C304" s="77"/>
      <c r="D304" s="77"/>
      <c r="E304" s="45"/>
      <c r="H304" s="67"/>
      <c r="I304" s="64"/>
      <c r="J304" s="77"/>
      <c r="K304" s="77"/>
      <c r="L304" s="45"/>
    </row>
    <row r="305" spans="1:13" hidden="1" outlineLevel="1" x14ac:dyDescent="0.25">
      <c r="A305" s="104" t="s">
        <v>699</v>
      </c>
      <c r="B305" s="64"/>
      <c r="C305" s="77"/>
      <c r="D305" s="77"/>
      <c r="E305" s="45"/>
      <c r="H305" s="67"/>
      <c r="I305" s="64"/>
      <c r="J305" s="77"/>
      <c r="K305" s="77"/>
      <c r="L305" s="45"/>
    </row>
    <row r="306" spans="1:13" hidden="1" outlineLevel="1" x14ac:dyDescent="0.25">
      <c r="A306" s="104" t="s">
        <v>700</v>
      </c>
      <c r="B306" s="64"/>
      <c r="C306" s="77"/>
      <c r="D306" s="77"/>
      <c r="E306" s="45"/>
      <c r="H306" s="67"/>
      <c r="I306" s="64"/>
      <c r="J306" s="77"/>
      <c r="K306" s="77"/>
      <c r="L306" s="45"/>
    </row>
    <row r="307" spans="1:13" hidden="1" outlineLevel="1" x14ac:dyDescent="0.25">
      <c r="A307" s="104" t="s">
        <v>701</v>
      </c>
      <c r="B307" s="64"/>
      <c r="C307" s="77"/>
      <c r="D307" s="77"/>
      <c r="E307" s="45"/>
      <c r="H307" s="67"/>
      <c r="I307" s="64"/>
      <c r="J307" s="77"/>
      <c r="K307" s="77"/>
      <c r="L307" s="45"/>
    </row>
    <row r="308" spans="1:13" hidden="1" outlineLevel="1" x14ac:dyDescent="0.25">
      <c r="A308" s="104" t="s">
        <v>702</v>
      </c>
      <c r="B308" s="64"/>
      <c r="C308" s="77"/>
      <c r="D308" s="77"/>
      <c r="E308" s="45"/>
      <c r="H308" s="67"/>
      <c r="I308" s="64"/>
      <c r="J308" s="77"/>
      <c r="K308" s="77"/>
      <c r="L308" s="45"/>
    </row>
    <row r="309" spans="1:13" hidden="1" outlineLevel="1" x14ac:dyDescent="0.25">
      <c r="A309" s="104" t="s">
        <v>703</v>
      </c>
      <c r="B309" s="64"/>
      <c r="C309" s="77"/>
      <c r="D309" s="77"/>
      <c r="E309" s="45"/>
      <c r="H309" s="67"/>
      <c r="I309" s="64"/>
      <c r="J309" s="77"/>
      <c r="K309" s="77"/>
      <c r="L309" s="45"/>
    </row>
    <row r="310" spans="1:13" hidden="1" outlineLevel="1" x14ac:dyDescent="0.25">
      <c r="A310" s="104" t="s">
        <v>704</v>
      </c>
      <c r="H310" s="67"/>
    </row>
    <row r="311" spans="1:13" ht="37.5" collapsed="1" x14ac:dyDescent="0.25">
      <c r="A311" s="18"/>
      <c r="B311" s="21" t="s">
        <v>217</v>
      </c>
      <c r="C311" s="18"/>
      <c r="D311" s="18"/>
      <c r="E311" s="18"/>
      <c r="F311" s="18"/>
      <c r="G311" s="19"/>
      <c r="H311" s="67"/>
      <c r="I311" s="76"/>
      <c r="J311" s="4"/>
      <c r="K311" s="4"/>
      <c r="L311" s="4"/>
      <c r="M311" s="4"/>
    </row>
    <row r="312" spans="1:13" x14ac:dyDescent="0.25">
      <c r="A312" s="104" t="s">
        <v>705</v>
      </c>
      <c r="B312" s="86" t="s">
        <v>133</v>
      </c>
      <c r="C312" s="77">
        <f>ROW(B173)</f>
        <v>173</v>
      </c>
      <c r="H312" s="67"/>
      <c r="I312" s="86"/>
      <c r="J312" s="77"/>
    </row>
    <row r="313" spans="1:13" hidden="1" outlineLevel="1" x14ac:dyDescent="0.25">
      <c r="A313" s="104" t="s">
        <v>706</v>
      </c>
      <c r="B313" s="86"/>
      <c r="C313" s="77"/>
      <c r="H313" s="67"/>
      <c r="I313" s="86"/>
      <c r="J313" s="77"/>
    </row>
    <row r="314" spans="1:13" hidden="1" outlineLevel="1" x14ac:dyDescent="0.25">
      <c r="A314" s="104" t="s">
        <v>707</v>
      </c>
      <c r="B314" s="86"/>
      <c r="C314" s="77"/>
      <c r="H314" s="67"/>
      <c r="I314" s="86"/>
      <c r="J314" s="77"/>
    </row>
    <row r="315" spans="1:13" hidden="1" outlineLevel="1" x14ac:dyDescent="0.25">
      <c r="A315" s="104" t="s">
        <v>708</v>
      </c>
      <c r="B315" s="86"/>
      <c r="C315" s="77"/>
      <c r="H315" s="67"/>
      <c r="I315" s="86"/>
      <c r="J315" s="77"/>
    </row>
    <row r="316" spans="1:13" hidden="1" outlineLevel="1" x14ac:dyDescent="0.25">
      <c r="A316" s="104" t="s">
        <v>709</v>
      </c>
      <c r="B316" s="86"/>
      <c r="C316" s="77"/>
      <c r="H316" s="67"/>
      <c r="I316" s="86"/>
      <c r="J316" s="77"/>
    </row>
    <row r="317" spans="1:13" hidden="1" outlineLevel="1" x14ac:dyDescent="0.25">
      <c r="A317" s="104" t="s">
        <v>710</v>
      </c>
      <c r="B317" s="86"/>
      <c r="C317" s="77"/>
      <c r="H317" s="67"/>
      <c r="I317" s="86"/>
      <c r="J317" s="77"/>
    </row>
    <row r="318" spans="1:13" hidden="1" outlineLevel="1" x14ac:dyDescent="0.25">
      <c r="A318" s="104" t="s">
        <v>711</v>
      </c>
      <c r="B318" s="86"/>
      <c r="C318" s="77"/>
      <c r="H318" s="67"/>
      <c r="I318" s="86"/>
      <c r="J318" s="77"/>
    </row>
    <row r="319" spans="1:13" ht="18.75" collapsed="1" x14ac:dyDescent="0.25">
      <c r="A319" s="18"/>
      <c r="B319" s="21" t="s">
        <v>218</v>
      </c>
      <c r="C319" s="18"/>
      <c r="D319" s="18"/>
      <c r="E319" s="18"/>
      <c r="F319" s="18"/>
      <c r="G319" s="19"/>
      <c r="H319" s="67"/>
      <c r="I319" s="76"/>
      <c r="J319" s="4"/>
      <c r="K319" s="4"/>
      <c r="L319" s="4"/>
      <c r="M319" s="4"/>
    </row>
    <row r="320" spans="1:13" ht="15" hidden="1" customHeight="1" outlineLevel="1" x14ac:dyDescent="0.25">
      <c r="A320" s="73"/>
      <c r="B320" s="75" t="s">
        <v>770</v>
      </c>
      <c r="C320" s="73"/>
      <c r="D320" s="73"/>
      <c r="E320" s="59"/>
      <c r="F320" s="74"/>
      <c r="G320" s="74"/>
      <c r="H320" s="67"/>
      <c r="L320" s="67"/>
      <c r="M320" s="67"/>
    </row>
    <row r="321" spans="1:8" hidden="1" outlineLevel="1" x14ac:dyDescent="0.25">
      <c r="A321" s="104" t="s">
        <v>712</v>
      </c>
      <c r="B321" s="105" t="s">
        <v>254</v>
      </c>
      <c r="C321" s="105"/>
      <c r="H321" s="67"/>
    </row>
    <row r="322" spans="1:8" hidden="1" outlineLevel="1" x14ac:dyDescent="0.25">
      <c r="A322" s="104" t="s">
        <v>713</v>
      </c>
      <c r="B322" s="105" t="s">
        <v>255</v>
      </c>
      <c r="C322" s="105"/>
      <c r="H322" s="67"/>
    </row>
    <row r="323" spans="1:8" hidden="1" outlineLevel="1" x14ac:dyDescent="0.25">
      <c r="A323" s="104" t="s">
        <v>714</v>
      </c>
      <c r="B323" s="64" t="s">
        <v>195</v>
      </c>
      <c r="C323" s="105"/>
      <c r="H323" s="67"/>
    </row>
    <row r="324" spans="1:8" hidden="1" outlineLevel="1" x14ac:dyDescent="0.25">
      <c r="A324" s="104" t="s">
        <v>715</v>
      </c>
      <c r="B324" s="64" t="s">
        <v>196</v>
      </c>
      <c r="H324" s="67"/>
    </row>
    <row r="325" spans="1:8" hidden="1" outlineLevel="1" x14ac:dyDescent="0.25">
      <c r="A325" s="104" t="s">
        <v>716</v>
      </c>
      <c r="B325" s="64" t="s">
        <v>202</v>
      </c>
      <c r="H325" s="67"/>
    </row>
    <row r="326" spans="1:8" hidden="1" outlineLevel="1" x14ac:dyDescent="0.25">
      <c r="A326" s="104" t="s">
        <v>717</v>
      </c>
      <c r="B326" s="64" t="s">
        <v>197</v>
      </c>
      <c r="H326" s="67"/>
    </row>
    <row r="327" spans="1:8" hidden="1" outlineLevel="1" x14ac:dyDescent="0.25">
      <c r="A327" s="104" t="s">
        <v>718</v>
      </c>
      <c r="B327" s="64" t="s">
        <v>198</v>
      </c>
      <c r="H327" s="67"/>
    </row>
    <row r="328" spans="1:8" hidden="1" outlineLevel="1" x14ac:dyDescent="0.25">
      <c r="A328" s="104" t="s">
        <v>719</v>
      </c>
      <c r="B328" s="64" t="s">
        <v>199</v>
      </c>
      <c r="H328" s="67"/>
    </row>
    <row r="329" spans="1:8" hidden="1" outlineLevel="1" x14ac:dyDescent="0.25">
      <c r="A329" s="104" t="s">
        <v>720</v>
      </c>
      <c r="B329" s="64" t="s">
        <v>200</v>
      </c>
      <c r="H329" s="67"/>
    </row>
    <row r="330" spans="1:8" hidden="1" outlineLevel="1" x14ac:dyDescent="0.25">
      <c r="A330" s="104" t="s">
        <v>721</v>
      </c>
      <c r="B330" s="82" t="s">
        <v>201</v>
      </c>
      <c r="H330" s="67"/>
    </row>
    <row r="331" spans="1:8" hidden="1" outlineLevel="1" x14ac:dyDescent="0.25">
      <c r="A331" s="104" t="s">
        <v>722</v>
      </c>
      <c r="B331" s="82" t="s">
        <v>201</v>
      </c>
      <c r="H331" s="67"/>
    </row>
    <row r="332" spans="1:8" hidden="1" outlineLevel="1" x14ac:dyDescent="0.25">
      <c r="A332" s="104" t="s">
        <v>723</v>
      </c>
      <c r="B332" s="82" t="s">
        <v>201</v>
      </c>
      <c r="H332" s="67"/>
    </row>
    <row r="333" spans="1:8" hidden="1" outlineLevel="1" x14ac:dyDescent="0.25">
      <c r="A333" s="104" t="s">
        <v>724</v>
      </c>
      <c r="B333" s="82" t="s">
        <v>201</v>
      </c>
      <c r="H333" s="67"/>
    </row>
    <row r="334" spans="1:8" hidden="1" outlineLevel="1" x14ac:dyDescent="0.25">
      <c r="A334" s="104" t="s">
        <v>725</v>
      </c>
      <c r="B334" s="82" t="s">
        <v>201</v>
      </c>
      <c r="H334" s="67"/>
    </row>
    <row r="335" spans="1:8" hidden="1" outlineLevel="1" x14ac:dyDescent="0.25">
      <c r="A335" s="104" t="s">
        <v>726</v>
      </c>
      <c r="B335" s="82" t="s">
        <v>201</v>
      </c>
      <c r="H335" s="67"/>
    </row>
    <row r="336" spans="1:8" hidden="1" outlineLevel="1" x14ac:dyDescent="0.25">
      <c r="A336" s="104" t="s">
        <v>727</v>
      </c>
      <c r="B336" s="82" t="s">
        <v>201</v>
      </c>
      <c r="H336" s="67"/>
    </row>
    <row r="337" spans="1:8" hidden="1" outlineLevel="1" x14ac:dyDescent="0.25">
      <c r="A337" s="104" t="s">
        <v>728</v>
      </c>
      <c r="B337" s="82" t="s">
        <v>201</v>
      </c>
      <c r="H337" s="67"/>
    </row>
    <row r="338" spans="1:8" hidden="1" outlineLevel="1" x14ac:dyDescent="0.25">
      <c r="A338" s="104" t="s">
        <v>729</v>
      </c>
      <c r="B338" s="82" t="s">
        <v>201</v>
      </c>
      <c r="H338" s="67"/>
    </row>
    <row r="339" spans="1:8" hidden="1" outlineLevel="1" x14ac:dyDescent="0.25">
      <c r="A339" s="104" t="s">
        <v>730</v>
      </c>
      <c r="B339" s="82" t="s">
        <v>201</v>
      </c>
      <c r="H339" s="67"/>
    </row>
    <row r="340" spans="1:8" hidden="1" outlineLevel="1" x14ac:dyDescent="0.25">
      <c r="A340" s="104" t="s">
        <v>731</v>
      </c>
      <c r="B340" s="82" t="s">
        <v>201</v>
      </c>
      <c r="H340" s="67"/>
    </row>
    <row r="341" spans="1:8" hidden="1" outlineLevel="1" x14ac:dyDescent="0.25">
      <c r="A341" s="104" t="s">
        <v>732</v>
      </c>
      <c r="B341" s="82" t="s">
        <v>201</v>
      </c>
      <c r="H341" s="67"/>
    </row>
    <row r="342" spans="1:8" hidden="1" outlineLevel="1" x14ac:dyDescent="0.25">
      <c r="A342" s="104" t="s">
        <v>733</v>
      </c>
      <c r="B342" s="82" t="s">
        <v>201</v>
      </c>
      <c r="H342" s="67"/>
    </row>
    <row r="343" spans="1:8" hidden="1" outlineLevel="1" x14ac:dyDescent="0.25">
      <c r="A343" s="104" t="s">
        <v>734</v>
      </c>
      <c r="B343" s="82" t="s">
        <v>201</v>
      </c>
      <c r="H343" s="67"/>
    </row>
    <row r="344" spans="1:8" hidden="1" outlineLevel="1" x14ac:dyDescent="0.25">
      <c r="A344" s="104" t="s">
        <v>735</v>
      </c>
      <c r="B344" s="82" t="s">
        <v>201</v>
      </c>
      <c r="H344" s="67"/>
    </row>
    <row r="345" spans="1:8" hidden="1" outlineLevel="1" x14ac:dyDescent="0.25">
      <c r="A345" s="104" t="s">
        <v>736</v>
      </c>
      <c r="B345" s="82" t="s">
        <v>201</v>
      </c>
      <c r="H345" s="67"/>
    </row>
    <row r="346" spans="1:8" hidden="1" outlineLevel="1" x14ac:dyDescent="0.25">
      <c r="A346" s="104" t="s">
        <v>737</v>
      </c>
      <c r="B346" s="82" t="s">
        <v>201</v>
      </c>
      <c r="H346" s="67"/>
    </row>
    <row r="347" spans="1:8" hidden="1" outlineLevel="1" x14ac:dyDescent="0.25">
      <c r="A347" s="104" t="s">
        <v>738</v>
      </c>
      <c r="B347" s="82" t="s">
        <v>201</v>
      </c>
      <c r="H347" s="67"/>
    </row>
    <row r="348" spans="1:8" hidden="1" outlineLevel="1" x14ac:dyDescent="0.25">
      <c r="A348" s="104" t="s">
        <v>739</v>
      </c>
      <c r="B348" s="82" t="s">
        <v>201</v>
      </c>
      <c r="H348" s="67"/>
    </row>
    <row r="349" spans="1:8" hidden="1" outlineLevel="1" x14ac:dyDescent="0.25">
      <c r="A349" s="104" t="s">
        <v>740</v>
      </c>
      <c r="B349" s="82" t="s">
        <v>201</v>
      </c>
      <c r="H349" s="67"/>
    </row>
    <row r="350" spans="1:8" hidden="1" outlineLevel="1" x14ac:dyDescent="0.25">
      <c r="A350" s="104" t="s">
        <v>741</v>
      </c>
      <c r="B350" s="82" t="s">
        <v>201</v>
      </c>
      <c r="H350" s="67"/>
    </row>
    <row r="351" spans="1:8" hidden="1" outlineLevel="1" x14ac:dyDescent="0.25">
      <c r="A351" s="104" t="s">
        <v>742</v>
      </c>
      <c r="B351" s="82" t="s">
        <v>201</v>
      </c>
      <c r="H351" s="67"/>
    </row>
    <row r="352" spans="1:8" hidden="1" outlineLevel="1" x14ac:dyDescent="0.25">
      <c r="A352" s="104" t="s">
        <v>743</v>
      </c>
      <c r="B352" s="82" t="s">
        <v>201</v>
      </c>
      <c r="H352" s="67"/>
    </row>
    <row r="353" spans="1:8" hidden="1" outlineLevel="1" x14ac:dyDescent="0.25">
      <c r="A353" s="104" t="s">
        <v>744</v>
      </c>
      <c r="B353" s="82" t="s">
        <v>201</v>
      </c>
      <c r="H353" s="67"/>
    </row>
    <row r="354" spans="1:8" hidden="1" outlineLevel="1" x14ac:dyDescent="0.25">
      <c r="A354" s="104" t="s">
        <v>745</v>
      </c>
      <c r="B354" s="82" t="s">
        <v>201</v>
      </c>
      <c r="H354" s="67"/>
    </row>
    <row r="355" spans="1:8" hidden="1" outlineLevel="1" x14ac:dyDescent="0.25">
      <c r="A355" s="104" t="s">
        <v>746</v>
      </c>
      <c r="B355" s="82" t="s">
        <v>201</v>
      </c>
      <c r="H355" s="67"/>
    </row>
    <row r="356" spans="1:8" hidden="1" outlineLevel="1" x14ac:dyDescent="0.25">
      <c r="A356" s="104" t="s">
        <v>747</v>
      </c>
      <c r="B356" s="82" t="s">
        <v>201</v>
      </c>
      <c r="H356" s="67"/>
    </row>
    <row r="357" spans="1:8" hidden="1" outlineLevel="1" x14ac:dyDescent="0.25">
      <c r="A357" s="104" t="s">
        <v>748</v>
      </c>
      <c r="B357" s="82" t="s">
        <v>201</v>
      </c>
      <c r="H357" s="67"/>
    </row>
    <row r="358" spans="1:8" hidden="1" outlineLevel="1" x14ac:dyDescent="0.25">
      <c r="A358" s="104" t="s">
        <v>749</v>
      </c>
      <c r="B358" s="82" t="s">
        <v>201</v>
      </c>
      <c r="H358" s="67"/>
    </row>
    <row r="359" spans="1:8" hidden="1" outlineLevel="1" x14ac:dyDescent="0.25">
      <c r="A359" s="104" t="s">
        <v>750</v>
      </c>
      <c r="B359" s="82" t="s">
        <v>201</v>
      </c>
      <c r="H359" s="67"/>
    </row>
    <row r="360" spans="1:8" hidden="1" outlineLevel="1" x14ac:dyDescent="0.25">
      <c r="A360" s="104" t="s">
        <v>751</v>
      </c>
      <c r="B360" s="82" t="s">
        <v>201</v>
      </c>
      <c r="H360" s="67"/>
    </row>
    <row r="361" spans="1:8" hidden="1" outlineLevel="1" x14ac:dyDescent="0.25">
      <c r="A361" s="104" t="s">
        <v>752</v>
      </c>
      <c r="B361" s="82" t="s">
        <v>201</v>
      </c>
      <c r="H361" s="67"/>
    </row>
    <row r="362" spans="1:8" hidden="1" outlineLevel="1" x14ac:dyDescent="0.25">
      <c r="A362" s="104" t="s">
        <v>753</v>
      </c>
      <c r="B362" s="82" t="s">
        <v>201</v>
      </c>
      <c r="H362" s="67"/>
    </row>
    <row r="363" spans="1:8" hidden="1" outlineLevel="1" x14ac:dyDescent="0.25">
      <c r="A363" s="104" t="s">
        <v>754</v>
      </c>
      <c r="B363" s="82" t="s">
        <v>201</v>
      </c>
      <c r="H363" s="67"/>
    </row>
    <row r="364" spans="1:8" hidden="1" outlineLevel="1" x14ac:dyDescent="0.25">
      <c r="A364" s="104" t="s">
        <v>755</v>
      </c>
      <c r="B364" s="82" t="s">
        <v>201</v>
      </c>
      <c r="H364" s="67"/>
    </row>
    <row r="365" spans="1:8" hidden="1" outlineLevel="1" x14ac:dyDescent="0.25">
      <c r="A365" s="104" t="s">
        <v>756</v>
      </c>
      <c r="B365" s="82" t="s">
        <v>201</v>
      </c>
      <c r="H365" s="67"/>
    </row>
    <row r="366" spans="1:8" collapsed="1" x14ac:dyDescent="0.25">
      <c r="H366" s="67"/>
    </row>
    <row r="367" spans="1:8" x14ac:dyDescent="0.25">
      <c r="H367" s="67"/>
    </row>
    <row r="368" spans="1:8" x14ac:dyDescent="0.25">
      <c r="H368" s="67"/>
    </row>
    <row r="369" spans="8:8" x14ac:dyDescent="0.25">
      <c r="H369" s="67"/>
    </row>
    <row r="370" spans="8:8" x14ac:dyDescent="0.25">
      <c r="H370" s="67"/>
    </row>
    <row r="371" spans="8:8" x14ac:dyDescent="0.25">
      <c r="H371" s="67"/>
    </row>
    <row r="372" spans="8:8" x14ac:dyDescent="0.25">
      <c r="H372" s="67"/>
    </row>
    <row r="373" spans="8:8" x14ac:dyDescent="0.25">
      <c r="H373" s="67"/>
    </row>
    <row r="374" spans="8:8" x14ac:dyDescent="0.25">
      <c r="H374" s="67"/>
    </row>
    <row r="375" spans="8:8" x14ac:dyDescent="0.25">
      <c r="H375" s="67"/>
    </row>
    <row r="376" spans="8:8" x14ac:dyDescent="0.25">
      <c r="H376" s="67"/>
    </row>
    <row r="377" spans="8:8" x14ac:dyDescent="0.25">
      <c r="H377" s="67"/>
    </row>
    <row r="378" spans="8:8" x14ac:dyDescent="0.25">
      <c r="H378" s="67"/>
    </row>
    <row r="379" spans="8:8" x14ac:dyDescent="0.25">
      <c r="H379" s="67"/>
    </row>
    <row r="380" spans="8:8" x14ac:dyDescent="0.25">
      <c r="H380" s="67"/>
    </row>
    <row r="381" spans="8:8" x14ac:dyDescent="0.25">
      <c r="H381" s="67"/>
    </row>
    <row r="382" spans="8:8" x14ac:dyDescent="0.25">
      <c r="H382" s="67"/>
    </row>
    <row r="383" spans="8:8" x14ac:dyDescent="0.25">
      <c r="H383" s="67"/>
    </row>
    <row r="384" spans="8:8" x14ac:dyDescent="0.25">
      <c r="H384" s="67"/>
    </row>
    <row r="385" spans="8:8" x14ac:dyDescent="0.25">
      <c r="H385" s="67"/>
    </row>
    <row r="386" spans="8:8" x14ac:dyDescent="0.25">
      <c r="H386" s="67"/>
    </row>
    <row r="387" spans="8:8" x14ac:dyDescent="0.25">
      <c r="H387" s="67"/>
    </row>
    <row r="388" spans="8:8" x14ac:dyDescent="0.25">
      <c r="H388" s="67"/>
    </row>
    <row r="389" spans="8:8" x14ac:dyDescent="0.25">
      <c r="H389" s="67"/>
    </row>
    <row r="390" spans="8:8" x14ac:dyDescent="0.25">
      <c r="H390" s="67"/>
    </row>
    <row r="391" spans="8:8" x14ac:dyDescent="0.25">
      <c r="H391" s="67"/>
    </row>
    <row r="392" spans="8:8" x14ac:dyDescent="0.25">
      <c r="H392" s="67"/>
    </row>
    <row r="393" spans="8:8" x14ac:dyDescent="0.25">
      <c r="H393" s="67"/>
    </row>
    <row r="394" spans="8:8" x14ac:dyDescent="0.25">
      <c r="H394" s="67"/>
    </row>
    <row r="395" spans="8:8" x14ac:dyDescent="0.25">
      <c r="H395" s="67"/>
    </row>
    <row r="396" spans="8:8" x14ac:dyDescent="0.25">
      <c r="H396" s="67"/>
    </row>
    <row r="397" spans="8:8" x14ac:dyDescent="0.25">
      <c r="H397" s="67"/>
    </row>
    <row r="398" spans="8:8" x14ac:dyDescent="0.25">
      <c r="H398" s="67"/>
    </row>
    <row r="399" spans="8:8" x14ac:dyDescent="0.25">
      <c r="H399" s="67"/>
    </row>
    <row r="400" spans="8:8" x14ac:dyDescent="0.25">
      <c r="H400" s="67"/>
    </row>
    <row r="401" spans="8:8" x14ac:dyDescent="0.25">
      <c r="H401" s="67"/>
    </row>
    <row r="402" spans="8:8" x14ac:dyDescent="0.25">
      <c r="H402" s="67"/>
    </row>
    <row r="403" spans="8:8" x14ac:dyDescent="0.25">
      <c r="H403" s="67"/>
    </row>
    <row r="404" spans="8:8" x14ac:dyDescent="0.25">
      <c r="H404" s="67"/>
    </row>
    <row r="405" spans="8:8" x14ac:dyDescent="0.25">
      <c r="H405" s="67"/>
    </row>
    <row r="406" spans="8:8" x14ac:dyDescent="0.25">
      <c r="H406" s="67"/>
    </row>
    <row r="407" spans="8:8" x14ac:dyDescent="0.25">
      <c r="H407" s="67"/>
    </row>
    <row r="408" spans="8:8" x14ac:dyDescent="0.25">
      <c r="H408" s="67"/>
    </row>
    <row r="409" spans="8:8" x14ac:dyDescent="0.25">
      <c r="H409" s="67"/>
    </row>
    <row r="410" spans="8:8" x14ac:dyDescent="0.25">
      <c r="H410" s="67"/>
    </row>
    <row r="411" spans="8:8" x14ac:dyDescent="0.25">
      <c r="H411" s="67"/>
    </row>
    <row r="412" spans="8:8" x14ac:dyDescent="0.25">
      <c r="H412" s="67"/>
    </row>
    <row r="413" spans="8:8" x14ac:dyDescent="0.25">
      <c r="H413" s="67"/>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D292" location="'B1. HTT Mortgage Assets'!B266" display="'B1. HTT Mortgage Assets'!B266"/>
    <hyperlink ref="C292" location="'B1. HTT Mortgage Assets'!B166" display="'B1. HTT Mortgage Assets'!B166"/>
    <hyperlink ref="C293" location="'B1. HTT Mortgage Assets'!B130" display="'B1. HTT Mortgage Assets'!B130"/>
    <hyperlink ref="D293" location="'A. HTT General'!B227" display="'A. HTT General'!B227"/>
    <hyperlink ref="C16" r:id="rId4"/>
    <hyperlink ref="C229" r:id="rId5"/>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L364"/>
  <sheetViews>
    <sheetView tabSelected="1" zoomScale="70" zoomScaleNormal="70" zoomScaleSheetLayoutView="80" zoomScalePageLayoutView="80" workbookViewId="0">
      <selection activeCell="A2" sqref="A2"/>
    </sheetView>
  </sheetViews>
  <sheetFormatPr baseColWidth="10" defaultColWidth="8.85546875" defaultRowHeight="15" outlineLevelRow="1" x14ac:dyDescent="0.25"/>
  <cols>
    <col min="1" max="1" width="13.85546875" style="68"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8" width="8.85546875" style="1"/>
    <col min="9" max="9" width="12.42578125" style="1" bestFit="1" customWidth="1"/>
    <col min="10" max="10" width="14" style="1" customWidth="1"/>
    <col min="11" max="11" width="17.7109375" style="1" bestFit="1" customWidth="1"/>
    <col min="12" max="12" width="14.42578125" style="146" bestFit="1" customWidth="1"/>
    <col min="13" max="16384" width="8.85546875" style="1"/>
  </cols>
  <sheetData>
    <row r="1" spans="1:12" ht="31.5" x14ac:dyDescent="0.25">
      <c r="A1" s="22" t="s">
        <v>260</v>
      </c>
      <c r="B1" s="22"/>
      <c r="C1" s="3"/>
      <c r="D1" s="3"/>
      <c r="E1" s="3"/>
      <c r="F1" s="30" t="s">
        <v>2282</v>
      </c>
    </row>
    <row r="2" spans="1:12" ht="15.75" thickBot="1" x14ac:dyDescent="0.3">
      <c r="A2" s="67"/>
      <c r="B2" s="3"/>
      <c r="C2" s="3"/>
      <c r="D2" s="3"/>
      <c r="E2" s="3"/>
      <c r="F2" s="3"/>
    </row>
    <row r="3" spans="1:12" ht="19.5" thickBot="1" x14ac:dyDescent="0.3">
      <c r="A3" s="52"/>
      <c r="B3" s="51" t="s">
        <v>131</v>
      </c>
      <c r="C3" s="107" t="s">
        <v>57</v>
      </c>
      <c r="D3" s="52"/>
      <c r="E3" s="52"/>
      <c r="F3" s="52"/>
      <c r="G3" s="52"/>
    </row>
    <row r="4" spans="1:12" ht="15.75" thickBot="1" x14ac:dyDescent="0.3"/>
    <row r="5" spans="1:12" s="66" customFormat="1" ht="18.75" x14ac:dyDescent="0.25">
      <c r="A5" s="76"/>
      <c r="B5" s="94" t="s">
        <v>261</v>
      </c>
      <c r="C5" s="76"/>
      <c r="D5" s="68"/>
      <c r="E5" s="4"/>
      <c r="F5" s="4"/>
      <c r="G5" s="67"/>
      <c r="L5" s="146"/>
    </row>
    <row r="6" spans="1:12" s="66" customFormat="1" x14ac:dyDescent="0.25">
      <c r="A6" s="68"/>
      <c r="B6" s="89" t="s">
        <v>228</v>
      </c>
      <c r="C6" s="68"/>
      <c r="D6" s="68"/>
      <c r="E6" s="68"/>
      <c r="F6" s="68"/>
      <c r="G6" s="67"/>
      <c r="L6" s="146"/>
    </row>
    <row r="7" spans="1:12" s="66" customFormat="1" x14ac:dyDescent="0.25">
      <c r="A7" s="68"/>
      <c r="B7" s="90" t="s">
        <v>229</v>
      </c>
      <c r="C7" s="68"/>
      <c r="D7" s="68"/>
      <c r="E7" s="68"/>
      <c r="F7" s="68"/>
      <c r="G7" s="67"/>
      <c r="L7" s="146"/>
    </row>
    <row r="8" spans="1:12" s="66" customFormat="1" ht="15.75" thickBot="1" x14ac:dyDescent="0.3">
      <c r="A8" s="68"/>
      <c r="B8" s="95" t="s">
        <v>230</v>
      </c>
      <c r="C8" s="68"/>
      <c r="D8" s="68"/>
      <c r="E8" s="68"/>
      <c r="F8" s="68"/>
      <c r="G8" s="67"/>
      <c r="L8" s="146"/>
    </row>
    <row r="9" spans="1:12" s="66" customFormat="1" x14ac:dyDescent="0.25">
      <c r="A9" s="68"/>
      <c r="B9" s="81"/>
      <c r="C9" s="68"/>
      <c r="D9" s="68"/>
      <c r="E9" s="68"/>
      <c r="F9" s="68"/>
      <c r="G9" s="67"/>
      <c r="L9" s="146"/>
    </row>
    <row r="10" spans="1:12" ht="37.5" x14ac:dyDescent="0.25">
      <c r="A10" s="21" t="s">
        <v>227</v>
      </c>
      <c r="B10" s="21" t="s">
        <v>228</v>
      </c>
      <c r="C10" s="18"/>
      <c r="D10" s="18"/>
      <c r="E10" s="18"/>
      <c r="F10" s="18"/>
      <c r="G10" s="19"/>
    </row>
    <row r="11" spans="1:12" ht="15" customHeight="1" x14ac:dyDescent="0.25">
      <c r="A11" s="73"/>
      <c r="B11" s="75" t="s">
        <v>1091</v>
      </c>
      <c r="C11" s="39" t="s">
        <v>84</v>
      </c>
      <c r="D11" s="39"/>
      <c r="E11" s="39"/>
      <c r="F11" s="41" t="s">
        <v>149</v>
      </c>
      <c r="G11" s="41"/>
    </row>
    <row r="12" spans="1:12" x14ac:dyDescent="0.25">
      <c r="A12" s="104" t="s">
        <v>771</v>
      </c>
      <c r="B12" s="5" t="s">
        <v>3</v>
      </c>
      <c r="C12" s="147">
        <f>D1.Overview!E53</f>
        <v>29348.55942066768</v>
      </c>
      <c r="F12" s="40">
        <f>IF($C$15=0,"",IF(C12="[for completion]","",C12/$C$15))</f>
        <v>1</v>
      </c>
    </row>
    <row r="13" spans="1:12" x14ac:dyDescent="0.25">
      <c r="A13" s="104" t="s">
        <v>772</v>
      </c>
      <c r="B13" s="5" t="s">
        <v>4</v>
      </c>
      <c r="C13" s="147">
        <v>0</v>
      </c>
      <c r="F13" s="61">
        <f>IF($C$15=0,"",IF(C13="[for completion]","",C13/$C$15))</f>
        <v>0</v>
      </c>
    </row>
    <row r="14" spans="1:12" s="66" customFormat="1" x14ac:dyDescent="0.25">
      <c r="A14" s="104" t="s">
        <v>773</v>
      </c>
      <c r="B14" s="68" t="s">
        <v>2</v>
      </c>
      <c r="C14" s="147">
        <v>0</v>
      </c>
      <c r="D14" s="68"/>
      <c r="E14" s="68"/>
      <c r="F14" s="61">
        <f>IF($C$15=0,"",IF(C14="[for completion]","",C14/$C$15))</f>
        <v>0</v>
      </c>
      <c r="G14" s="67"/>
      <c r="L14" s="146"/>
    </row>
    <row r="15" spans="1:12" s="66" customFormat="1" x14ac:dyDescent="0.25">
      <c r="A15" s="104" t="s">
        <v>774</v>
      </c>
      <c r="B15" s="42" t="s">
        <v>1</v>
      </c>
      <c r="C15" s="147">
        <f>SUM(C12:C14)</f>
        <v>29348.55942066768</v>
      </c>
      <c r="D15" s="5"/>
      <c r="E15" s="5"/>
      <c r="F15" s="125">
        <f>SUM(F12:F14)</f>
        <v>1</v>
      </c>
      <c r="G15" s="67"/>
      <c r="L15" s="146"/>
    </row>
    <row r="16" spans="1:12" s="66" customFormat="1" hidden="1" outlineLevel="1" x14ac:dyDescent="0.25">
      <c r="A16" s="104" t="s">
        <v>775</v>
      </c>
      <c r="B16" s="82" t="s">
        <v>163</v>
      </c>
      <c r="C16" s="68"/>
      <c r="D16" s="68"/>
      <c r="E16" s="68"/>
      <c r="F16" s="61">
        <f t="shared" ref="F16:F26" si="0">IF($C$15=0,"",IF(C16="[for completion]","",C16/$C$15))</f>
        <v>0</v>
      </c>
      <c r="G16" s="67"/>
      <c r="L16" s="146"/>
    </row>
    <row r="17" spans="1:12" s="66" customFormat="1" hidden="1" outlineLevel="1" x14ac:dyDescent="0.25">
      <c r="A17" s="104" t="s">
        <v>776</v>
      </c>
      <c r="B17" s="82" t="s">
        <v>160</v>
      </c>
      <c r="C17" s="68"/>
      <c r="D17" s="68"/>
      <c r="E17" s="68"/>
      <c r="F17" s="61">
        <f t="shared" si="0"/>
        <v>0</v>
      </c>
      <c r="G17" s="67"/>
      <c r="L17" s="146"/>
    </row>
    <row r="18" spans="1:12" s="66" customFormat="1" hidden="1" outlineLevel="1" x14ac:dyDescent="0.25">
      <c r="A18" s="104" t="s">
        <v>777</v>
      </c>
      <c r="B18" s="82" t="s">
        <v>156</v>
      </c>
      <c r="C18" s="68"/>
      <c r="D18" s="68"/>
      <c r="E18" s="68"/>
      <c r="F18" s="61">
        <f t="shared" si="0"/>
        <v>0</v>
      </c>
      <c r="G18" s="67"/>
      <c r="L18" s="146"/>
    </row>
    <row r="19" spans="1:12" s="66" customFormat="1" hidden="1" outlineLevel="1" x14ac:dyDescent="0.25">
      <c r="A19" s="104" t="s">
        <v>778</v>
      </c>
      <c r="B19" s="82" t="s">
        <v>156</v>
      </c>
      <c r="C19" s="68"/>
      <c r="D19" s="68"/>
      <c r="E19" s="68"/>
      <c r="F19" s="61">
        <f t="shared" si="0"/>
        <v>0</v>
      </c>
      <c r="G19" s="67"/>
      <c r="L19" s="146"/>
    </row>
    <row r="20" spans="1:12" s="66" customFormat="1" hidden="1" outlineLevel="1" x14ac:dyDescent="0.25">
      <c r="A20" s="104" t="s">
        <v>779</v>
      </c>
      <c r="B20" s="82" t="s">
        <v>156</v>
      </c>
      <c r="C20" s="68"/>
      <c r="D20" s="68"/>
      <c r="E20" s="68"/>
      <c r="F20" s="61">
        <f t="shared" si="0"/>
        <v>0</v>
      </c>
      <c r="G20" s="67"/>
      <c r="L20" s="146"/>
    </row>
    <row r="21" spans="1:12" s="66" customFormat="1" hidden="1" outlineLevel="1" x14ac:dyDescent="0.25">
      <c r="A21" s="104" t="s">
        <v>780</v>
      </c>
      <c r="B21" s="82" t="s">
        <v>156</v>
      </c>
      <c r="C21" s="68"/>
      <c r="D21" s="68"/>
      <c r="E21" s="68"/>
      <c r="F21" s="61">
        <f t="shared" si="0"/>
        <v>0</v>
      </c>
      <c r="G21" s="67"/>
      <c r="L21" s="146"/>
    </row>
    <row r="22" spans="1:12" s="66" customFormat="1" hidden="1" outlineLevel="1" x14ac:dyDescent="0.25">
      <c r="A22" s="104" t="s">
        <v>781</v>
      </c>
      <c r="B22" s="82" t="s">
        <v>156</v>
      </c>
      <c r="C22" s="68"/>
      <c r="D22" s="68"/>
      <c r="E22" s="68"/>
      <c r="F22" s="61">
        <f t="shared" si="0"/>
        <v>0</v>
      </c>
      <c r="G22" s="67"/>
      <c r="L22" s="146"/>
    </row>
    <row r="23" spans="1:12" s="66" customFormat="1" hidden="1" outlineLevel="1" x14ac:dyDescent="0.25">
      <c r="A23" s="104" t="s">
        <v>782</v>
      </c>
      <c r="B23" s="82" t="s">
        <v>156</v>
      </c>
      <c r="C23" s="68"/>
      <c r="D23" s="68"/>
      <c r="E23" s="68"/>
      <c r="F23" s="61">
        <f t="shared" si="0"/>
        <v>0</v>
      </c>
      <c r="G23" s="67"/>
      <c r="L23" s="146"/>
    </row>
    <row r="24" spans="1:12" s="66" customFormat="1" hidden="1" outlineLevel="1" x14ac:dyDescent="0.25">
      <c r="A24" s="104" t="s">
        <v>783</v>
      </c>
      <c r="B24" s="82" t="s">
        <v>156</v>
      </c>
      <c r="C24" s="68"/>
      <c r="D24" s="68"/>
      <c r="E24" s="68"/>
      <c r="F24" s="61">
        <f t="shared" si="0"/>
        <v>0</v>
      </c>
      <c r="G24" s="67"/>
      <c r="L24" s="146"/>
    </row>
    <row r="25" spans="1:12" s="66" customFormat="1" hidden="1" outlineLevel="1" x14ac:dyDescent="0.25">
      <c r="A25" s="104" t="s">
        <v>784</v>
      </c>
      <c r="B25" s="82" t="s">
        <v>156</v>
      </c>
      <c r="C25" s="68"/>
      <c r="D25" s="68"/>
      <c r="E25" s="68"/>
      <c r="F25" s="61">
        <f t="shared" si="0"/>
        <v>0</v>
      </c>
      <c r="G25" s="67"/>
      <c r="L25" s="146"/>
    </row>
    <row r="26" spans="1:12" hidden="1" outlineLevel="1" x14ac:dyDescent="0.25">
      <c r="A26" s="104" t="s">
        <v>785</v>
      </c>
      <c r="B26" s="82" t="s">
        <v>156</v>
      </c>
      <c r="C26" s="1"/>
      <c r="D26" s="1"/>
      <c r="E26" s="1"/>
      <c r="F26" s="61">
        <f t="shared" si="0"/>
        <v>0</v>
      </c>
    </row>
    <row r="27" spans="1:12" ht="15" customHeight="1" collapsed="1" x14ac:dyDescent="0.25">
      <c r="A27" s="73"/>
      <c r="B27" s="75" t="s">
        <v>1092</v>
      </c>
      <c r="C27" s="39" t="s">
        <v>143</v>
      </c>
      <c r="D27" s="73" t="s">
        <v>144</v>
      </c>
      <c r="E27" s="38"/>
      <c r="F27" s="73" t="s">
        <v>150</v>
      </c>
      <c r="G27" s="41"/>
    </row>
    <row r="28" spans="1:12" x14ac:dyDescent="0.25">
      <c r="A28" s="104" t="s">
        <v>786</v>
      </c>
      <c r="B28" s="5" t="s">
        <v>213</v>
      </c>
      <c r="C28" s="147">
        <f>D2.Residential!D169</f>
        <v>503143</v>
      </c>
      <c r="D28" s="68">
        <v>0</v>
      </c>
      <c r="E28" s="68"/>
      <c r="F28" s="147">
        <f>C28</f>
        <v>503143</v>
      </c>
    </row>
    <row r="29" spans="1:12" s="66" customFormat="1" hidden="1" outlineLevel="1" x14ac:dyDescent="0.25">
      <c r="A29" s="104" t="s">
        <v>787</v>
      </c>
      <c r="B29" s="64" t="s">
        <v>193</v>
      </c>
      <c r="C29" s="68"/>
      <c r="D29" s="68"/>
      <c r="E29" s="68"/>
      <c r="F29" s="68"/>
      <c r="G29" s="67"/>
      <c r="L29" s="146"/>
    </row>
    <row r="30" spans="1:12" s="66" customFormat="1" hidden="1" outlineLevel="1" x14ac:dyDescent="0.25">
      <c r="A30" s="104" t="s">
        <v>788</v>
      </c>
      <c r="B30" s="64" t="s">
        <v>194</v>
      </c>
      <c r="C30" s="68"/>
      <c r="D30" s="68"/>
      <c r="E30" s="68"/>
      <c r="F30" s="68"/>
      <c r="G30" s="67"/>
      <c r="L30" s="146"/>
    </row>
    <row r="31" spans="1:12" s="66" customFormat="1" hidden="1" outlineLevel="1" x14ac:dyDescent="0.25">
      <c r="A31" s="104" t="s">
        <v>789</v>
      </c>
      <c r="B31" s="64"/>
      <c r="C31" s="138"/>
      <c r="D31" s="68"/>
      <c r="E31" s="68"/>
      <c r="F31" s="68"/>
      <c r="G31" s="67"/>
      <c r="L31" s="146"/>
    </row>
    <row r="32" spans="1:12" s="66" customFormat="1" hidden="1" outlineLevel="1" x14ac:dyDescent="0.25">
      <c r="A32" s="104" t="s">
        <v>790</v>
      </c>
      <c r="B32" s="64"/>
      <c r="C32" s="68"/>
      <c r="D32" s="68"/>
      <c r="E32" s="68"/>
      <c r="F32" s="68"/>
      <c r="G32" s="67"/>
      <c r="L32" s="146"/>
    </row>
    <row r="33" spans="1:12" s="66" customFormat="1" hidden="1" outlineLevel="1" x14ac:dyDescent="0.25">
      <c r="A33" s="104" t="s">
        <v>791</v>
      </c>
      <c r="B33" s="64"/>
      <c r="C33" s="68"/>
      <c r="D33" s="68"/>
      <c r="E33" s="68"/>
      <c r="F33" s="68"/>
      <c r="G33" s="67"/>
      <c r="L33" s="146"/>
    </row>
    <row r="34" spans="1:12" s="66" customFormat="1" hidden="1" outlineLevel="1" x14ac:dyDescent="0.25">
      <c r="A34" s="104" t="s">
        <v>792</v>
      </c>
      <c r="B34" s="64"/>
      <c r="C34" s="68"/>
      <c r="D34" s="68"/>
      <c r="E34" s="68"/>
      <c r="F34" s="68"/>
      <c r="G34" s="67"/>
      <c r="L34" s="146"/>
    </row>
    <row r="35" spans="1:12" ht="15" customHeight="1" collapsed="1" x14ac:dyDescent="0.25">
      <c r="A35" s="73"/>
      <c r="B35" s="75" t="s">
        <v>1093</v>
      </c>
      <c r="C35" s="39" t="s">
        <v>145</v>
      </c>
      <c r="D35" s="60" t="s">
        <v>146</v>
      </c>
      <c r="E35" s="38"/>
      <c r="F35" s="74" t="s">
        <v>149</v>
      </c>
      <c r="G35" s="41"/>
    </row>
    <row r="36" spans="1:12" x14ac:dyDescent="0.2">
      <c r="A36" s="104" t="s">
        <v>793</v>
      </c>
      <c r="B36" s="5" t="s">
        <v>207</v>
      </c>
      <c r="C36" s="124">
        <f>D2.Residential!D174</f>
        <v>1.8599999999999999E-4</v>
      </c>
      <c r="D36" s="54">
        <v>0</v>
      </c>
      <c r="F36" s="125">
        <f>C36</f>
        <v>1.8599999999999999E-4</v>
      </c>
      <c r="G36" s="125"/>
    </row>
    <row r="37" spans="1:12" hidden="1" outlineLevel="1" x14ac:dyDescent="0.25">
      <c r="A37" s="104" t="s">
        <v>794</v>
      </c>
      <c r="D37" s="54"/>
      <c r="F37" s="68"/>
    </row>
    <row r="38" spans="1:12" s="66" customFormat="1" hidden="1" outlineLevel="1" x14ac:dyDescent="0.25">
      <c r="A38" s="104" t="s">
        <v>795</v>
      </c>
      <c r="B38" s="68"/>
      <c r="C38" s="138"/>
      <c r="D38" s="68"/>
      <c r="E38" s="68"/>
      <c r="F38" s="68"/>
      <c r="G38" s="67"/>
      <c r="L38" s="146"/>
    </row>
    <row r="39" spans="1:12" s="66" customFormat="1" hidden="1" outlineLevel="1" x14ac:dyDescent="0.25">
      <c r="A39" s="104" t="s">
        <v>796</v>
      </c>
      <c r="B39" s="68"/>
      <c r="C39" s="68"/>
      <c r="D39" s="68"/>
      <c r="E39" s="68"/>
      <c r="F39" s="68"/>
      <c r="G39" s="67"/>
      <c r="L39" s="146"/>
    </row>
    <row r="40" spans="1:12" s="66" customFormat="1" hidden="1" outlineLevel="1" x14ac:dyDescent="0.25">
      <c r="A40" s="104" t="s">
        <v>797</v>
      </c>
      <c r="B40" s="68"/>
      <c r="C40" s="68"/>
      <c r="D40" s="68"/>
      <c r="E40" s="68"/>
      <c r="F40" s="68"/>
      <c r="G40" s="67"/>
      <c r="L40" s="146"/>
    </row>
    <row r="41" spans="1:12" s="66" customFormat="1" hidden="1" outlineLevel="1" x14ac:dyDescent="0.25">
      <c r="A41" s="104" t="s">
        <v>798</v>
      </c>
      <c r="B41" s="68"/>
      <c r="C41" s="68"/>
      <c r="D41" s="68"/>
      <c r="E41" s="68"/>
      <c r="F41" s="68"/>
      <c r="G41" s="67"/>
      <c r="L41" s="146"/>
    </row>
    <row r="42" spans="1:12" s="66" customFormat="1" hidden="1" outlineLevel="1" x14ac:dyDescent="0.25">
      <c r="A42" s="104" t="s">
        <v>799</v>
      </c>
      <c r="B42" s="68"/>
      <c r="C42" s="68"/>
      <c r="D42" s="68"/>
      <c r="E42" s="68"/>
      <c r="F42" s="68"/>
      <c r="G42" s="67"/>
      <c r="L42" s="146"/>
    </row>
    <row r="43" spans="1:12" ht="15" customHeight="1" collapsed="1" x14ac:dyDescent="0.25">
      <c r="A43" s="73"/>
      <c r="B43" s="75" t="s">
        <v>1094</v>
      </c>
      <c r="C43" s="73" t="s">
        <v>145</v>
      </c>
      <c r="D43" s="73" t="s">
        <v>146</v>
      </c>
      <c r="E43" s="38"/>
      <c r="F43" s="74" t="s">
        <v>149</v>
      </c>
      <c r="G43" s="41"/>
    </row>
    <row r="44" spans="1:12" x14ac:dyDescent="0.25">
      <c r="A44" s="104" t="s">
        <v>800</v>
      </c>
      <c r="B44" s="85" t="s">
        <v>93</v>
      </c>
      <c r="C44" s="85">
        <f>SUM(C45:C72)</f>
        <v>100</v>
      </c>
      <c r="D44" s="85">
        <f>SUM(D45:D72)</f>
        <v>0</v>
      </c>
      <c r="E44" s="68"/>
      <c r="F44" s="85">
        <f>SUM(F45:F72)</f>
        <v>100</v>
      </c>
      <c r="G44" s="5"/>
    </row>
    <row r="45" spans="1:12" s="53" customFormat="1" x14ac:dyDescent="0.25">
      <c r="A45" s="104" t="s">
        <v>801</v>
      </c>
      <c r="B45" s="68" t="s">
        <v>106</v>
      </c>
      <c r="C45" s="68">
        <v>0</v>
      </c>
      <c r="D45" s="104">
        <v>0</v>
      </c>
      <c r="E45" s="68"/>
      <c r="F45" s="104">
        <v>0</v>
      </c>
      <c r="G45" s="54"/>
      <c r="L45" s="146"/>
    </row>
    <row r="46" spans="1:12" s="53" customFormat="1" x14ac:dyDescent="0.25">
      <c r="A46" s="104" t="s">
        <v>802</v>
      </c>
      <c r="B46" s="68" t="s">
        <v>94</v>
      </c>
      <c r="C46" s="104">
        <v>0</v>
      </c>
      <c r="D46" s="104">
        <v>0</v>
      </c>
      <c r="E46" s="68"/>
      <c r="F46" s="104">
        <v>0</v>
      </c>
      <c r="G46" s="54"/>
      <c r="L46" s="146"/>
    </row>
    <row r="47" spans="1:12" s="53" customFormat="1" x14ac:dyDescent="0.25">
      <c r="A47" s="104" t="s">
        <v>803</v>
      </c>
      <c r="B47" s="68" t="s">
        <v>95</v>
      </c>
      <c r="C47" s="104">
        <v>0</v>
      </c>
      <c r="D47" s="104">
        <v>0</v>
      </c>
      <c r="E47" s="68"/>
      <c r="F47" s="104">
        <v>0</v>
      </c>
      <c r="G47" s="54"/>
      <c r="L47" s="146"/>
    </row>
    <row r="48" spans="1:12" s="66" customFormat="1" x14ac:dyDescent="0.25">
      <c r="A48" s="104" t="s">
        <v>804</v>
      </c>
      <c r="B48" s="104" t="s">
        <v>267</v>
      </c>
      <c r="C48" s="104">
        <v>0</v>
      </c>
      <c r="D48" s="104">
        <v>0</v>
      </c>
      <c r="E48" s="104"/>
      <c r="F48" s="104">
        <v>0</v>
      </c>
      <c r="G48" s="104"/>
      <c r="L48" s="146"/>
    </row>
    <row r="49" spans="1:12" s="53" customFormat="1" x14ac:dyDescent="0.25">
      <c r="A49" s="104" t="s">
        <v>805</v>
      </c>
      <c r="B49" s="68" t="s">
        <v>116</v>
      </c>
      <c r="C49" s="104">
        <v>0</v>
      </c>
      <c r="D49" s="104">
        <v>0</v>
      </c>
      <c r="E49" s="68"/>
      <c r="F49" s="104">
        <v>0</v>
      </c>
      <c r="G49" s="54"/>
      <c r="L49" s="146"/>
    </row>
    <row r="50" spans="1:12" s="53" customFormat="1" x14ac:dyDescent="0.25">
      <c r="A50" s="104" t="s">
        <v>806</v>
      </c>
      <c r="B50" s="68" t="s">
        <v>113</v>
      </c>
      <c r="C50" s="104">
        <v>0</v>
      </c>
      <c r="D50" s="104">
        <v>0</v>
      </c>
      <c r="E50" s="68"/>
      <c r="F50" s="104">
        <v>0</v>
      </c>
      <c r="G50" s="54"/>
      <c r="L50" s="146"/>
    </row>
    <row r="51" spans="1:12" s="53" customFormat="1" x14ac:dyDescent="0.25">
      <c r="A51" s="104" t="s">
        <v>807</v>
      </c>
      <c r="B51" s="68" t="s">
        <v>96</v>
      </c>
      <c r="C51" s="104">
        <v>0</v>
      </c>
      <c r="D51" s="104">
        <v>0</v>
      </c>
      <c r="E51" s="68"/>
      <c r="F51" s="104">
        <v>0</v>
      </c>
      <c r="G51" s="54"/>
      <c r="L51" s="146"/>
    </row>
    <row r="52" spans="1:12" s="53" customFormat="1" x14ac:dyDescent="0.25">
      <c r="A52" s="104" t="s">
        <v>808</v>
      </c>
      <c r="B52" s="68" t="s">
        <v>97</v>
      </c>
      <c r="C52" s="104">
        <v>0</v>
      </c>
      <c r="D52" s="104">
        <v>0</v>
      </c>
      <c r="E52" s="68"/>
      <c r="F52" s="104">
        <v>0</v>
      </c>
      <c r="G52" s="54"/>
      <c r="L52" s="146"/>
    </row>
    <row r="53" spans="1:12" s="53" customFormat="1" x14ac:dyDescent="0.25">
      <c r="A53" s="104" t="s">
        <v>809</v>
      </c>
      <c r="B53" s="68" t="s">
        <v>98</v>
      </c>
      <c r="C53" s="104">
        <v>0</v>
      </c>
      <c r="D53" s="104">
        <v>0</v>
      </c>
      <c r="E53" s="68"/>
      <c r="F53" s="104">
        <v>0</v>
      </c>
      <c r="G53" s="54"/>
      <c r="L53" s="146"/>
    </row>
    <row r="54" spans="1:12" s="53" customFormat="1" x14ac:dyDescent="0.25">
      <c r="A54" s="104" t="s">
        <v>810</v>
      </c>
      <c r="B54" s="68" t="s">
        <v>0</v>
      </c>
      <c r="C54" s="68">
        <v>100</v>
      </c>
      <c r="D54" s="104">
        <v>0</v>
      </c>
      <c r="E54" s="68"/>
      <c r="F54" s="104">
        <v>100</v>
      </c>
      <c r="G54" s="54"/>
      <c r="L54" s="146"/>
    </row>
    <row r="55" spans="1:12" s="53" customFormat="1" x14ac:dyDescent="0.25">
      <c r="A55" s="104" t="s">
        <v>811</v>
      </c>
      <c r="B55" s="68" t="s">
        <v>15</v>
      </c>
      <c r="C55" s="104">
        <v>0</v>
      </c>
      <c r="D55" s="104">
        <v>0</v>
      </c>
      <c r="E55" s="68"/>
      <c r="F55" s="104">
        <v>0</v>
      </c>
      <c r="G55" s="54"/>
      <c r="L55" s="146"/>
    </row>
    <row r="56" spans="1:12" s="53" customFormat="1" x14ac:dyDescent="0.25">
      <c r="A56" s="104" t="s">
        <v>812</v>
      </c>
      <c r="B56" s="68" t="s">
        <v>99</v>
      </c>
      <c r="C56" s="104">
        <v>0</v>
      </c>
      <c r="D56" s="104">
        <v>0</v>
      </c>
      <c r="E56" s="68"/>
      <c r="F56" s="104">
        <v>0</v>
      </c>
      <c r="G56" s="54"/>
      <c r="L56" s="146"/>
    </row>
    <row r="57" spans="1:12" s="53" customFormat="1" x14ac:dyDescent="0.25">
      <c r="A57" s="104" t="s">
        <v>813</v>
      </c>
      <c r="B57" s="68" t="s">
        <v>270</v>
      </c>
      <c r="C57" s="104">
        <v>0</v>
      </c>
      <c r="D57" s="104">
        <v>0</v>
      </c>
      <c r="E57" s="68"/>
      <c r="F57" s="104">
        <v>0</v>
      </c>
      <c r="G57" s="54"/>
      <c r="L57" s="146"/>
    </row>
    <row r="58" spans="1:12" s="53" customFormat="1" x14ac:dyDescent="0.25">
      <c r="A58" s="104" t="s">
        <v>814</v>
      </c>
      <c r="B58" s="68" t="s">
        <v>114</v>
      </c>
      <c r="C58" s="104">
        <v>0</v>
      </c>
      <c r="D58" s="104">
        <v>0</v>
      </c>
      <c r="E58" s="68"/>
      <c r="F58" s="104">
        <v>0</v>
      </c>
      <c r="G58" s="54"/>
      <c r="L58" s="146"/>
    </row>
    <row r="59" spans="1:12" s="53" customFormat="1" x14ac:dyDescent="0.25">
      <c r="A59" s="104" t="s">
        <v>815</v>
      </c>
      <c r="B59" s="68" t="s">
        <v>100</v>
      </c>
      <c r="C59" s="104">
        <v>0</v>
      </c>
      <c r="D59" s="104">
        <v>0</v>
      </c>
      <c r="E59" s="68"/>
      <c r="F59" s="104">
        <v>0</v>
      </c>
      <c r="G59" s="54"/>
      <c r="L59" s="146"/>
    </row>
    <row r="60" spans="1:12" s="53" customFormat="1" x14ac:dyDescent="0.25">
      <c r="A60" s="104" t="s">
        <v>816</v>
      </c>
      <c r="B60" s="68" t="s">
        <v>101</v>
      </c>
      <c r="C60" s="104">
        <v>0</v>
      </c>
      <c r="D60" s="104">
        <v>0</v>
      </c>
      <c r="E60" s="68"/>
      <c r="F60" s="104">
        <v>0</v>
      </c>
      <c r="G60" s="54"/>
      <c r="L60" s="146"/>
    </row>
    <row r="61" spans="1:12" s="53" customFormat="1" x14ac:dyDescent="0.25">
      <c r="A61" s="104" t="s">
        <v>817</v>
      </c>
      <c r="B61" s="68" t="s">
        <v>102</v>
      </c>
      <c r="C61" s="104">
        <v>0</v>
      </c>
      <c r="D61" s="104">
        <v>0</v>
      </c>
      <c r="E61" s="68"/>
      <c r="F61" s="104">
        <v>0</v>
      </c>
      <c r="G61" s="54"/>
      <c r="L61" s="146"/>
    </row>
    <row r="62" spans="1:12" s="53" customFormat="1" x14ac:dyDescent="0.25">
      <c r="A62" s="104" t="s">
        <v>818</v>
      </c>
      <c r="B62" s="68" t="s">
        <v>103</v>
      </c>
      <c r="C62" s="104">
        <v>0</v>
      </c>
      <c r="D62" s="104">
        <v>0</v>
      </c>
      <c r="E62" s="68"/>
      <c r="F62" s="104">
        <v>0</v>
      </c>
      <c r="G62" s="54"/>
      <c r="L62" s="146"/>
    </row>
    <row r="63" spans="1:12" s="53" customFormat="1" x14ac:dyDescent="0.25">
      <c r="A63" s="104" t="s">
        <v>819</v>
      </c>
      <c r="B63" s="68" t="s">
        <v>104</v>
      </c>
      <c r="C63" s="104">
        <v>0</v>
      </c>
      <c r="D63" s="104">
        <v>0</v>
      </c>
      <c r="E63" s="68"/>
      <c r="F63" s="104">
        <v>0</v>
      </c>
      <c r="G63" s="54"/>
      <c r="L63" s="146"/>
    </row>
    <row r="64" spans="1:12" s="53" customFormat="1" x14ac:dyDescent="0.25">
      <c r="A64" s="104" t="s">
        <v>820</v>
      </c>
      <c r="B64" s="68" t="s">
        <v>105</v>
      </c>
      <c r="C64" s="104">
        <v>0</v>
      </c>
      <c r="D64" s="104">
        <v>0</v>
      </c>
      <c r="E64" s="68"/>
      <c r="F64" s="104">
        <v>0</v>
      </c>
      <c r="G64" s="54"/>
      <c r="L64" s="146"/>
    </row>
    <row r="65" spans="1:12" s="53" customFormat="1" x14ac:dyDescent="0.25">
      <c r="A65" s="104" t="s">
        <v>821</v>
      </c>
      <c r="B65" s="68" t="s">
        <v>107</v>
      </c>
      <c r="C65" s="104">
        <v>0</v>
      </c>
      <c r="D65" s="104">
        <v>0</v>
      </c>
      <c r="E65" s="68"/>
      <c r="F65" s="104">
        <v>0</v>
      </c>
      <c r="G65" s="54"/>
      <c r="L65" s="146"/>
    </row>
    <row r="66" spans="1:12" s="53" customFormat="1" x14ac:dyDescent="0.25">
      <c r="A66" s="104" t="s">
        <v>822</v>
      </c>
      <c r="B66" s="68" t="s">
        <v>108</v>
      </c>
      <c r="C66" s="104">
        <v>0</v>
      </c>
      <c r="D66" s="104">
        <v>0</v>
      </c>
      <c r="E66" s="68"/>
      <c r="F66" s="104">
        <v>0</v>
      </c>
      <c r="G66" s="54"/>
      <c r="L66" s="146"/>
    </row>
    <row r="67" spans="1:12" s="53" customFormat="1" x14ac:dyDescent="0.25">
      <c r="A67" s="104" t="s">
        <v>823</v>
      </c>
      <c r="B67" s="68" t="s">
        <v>109</v>
      </c>
      <c r="C67" s="104">
        <v>0</v>
      </c>
      <c r="D67" s="104">
        <v>0</v>
      </c>
      <c r="E67" s="68"/>
      <c r="F67" s="104">
        <v>0</v>
      </c>
      <c r="G67" s="54"/>
      <c r="L67" s="146"/>
    </row>
    <row r="68" spans="1:12" s="53" customFormat="1" x14ac:dyDescent="0.25">
      <c r="A68" s="104" t="s">
        <v>824</v>
      </c>
      <c r="B68" s="68" t="s">
        <v>111</v>
      </c>
      <c r="C68" s="104">
        <v>0</v>
      </c>
      <c r="D68" s="104">
        <v>0</v>
      </c>
      <c r="E68" s="68"/>
      <c r="F68" s="104">
        <v>0</v>
      </c>
      <c r="G68" s="54"/>
      <c r="L68" s="146"/>
    </row>
    <row r="69" spans="1:12" s="53" customFormat="1" x14ac:dyDescent="0.25">
      <c r="A69" s="104" t="s">
        <v>825</v>
      </c>
      <c r="B69" s="68" t="s">
        <v>112</v>
      </c>
      <c r="C69" s="104">
        <v>0</v>
      </c>
      <c r="D69" s="104">
        <v>0</v>
      </c>
      <c r="E69" s="68"/>
      <c r="F69" s="104">
        <v>0</v>
      </c>
      <c r="G69" s="54"/>
      <c r="L69" s="146"/>
    </row>
    <row r="70" spans="1:12" s="53" customFormat="1" x14ac:dyDescent="0.25">
      <c r="A70" s="104" t="s">
        <v>826</v>
      </c>
      <c r="B70" s="68" t="s">
        <v>16</v>
      </c>
      <c r="C70" s="104">
        <v>0</v>
      </c>
      <c r="D70" s="104">
        <v>0</v>
      </c>
      <c r="E70" s="68"/>
      <c r="F70" s="104">
        <v>0</v>
      </c>
      <c r="G70" s="54"/>
      <c r="L70" s="146"/>
    </row>
    <row r="71" spans="1:12" s="53" customFormat="1" x14ac:dyDescent="0.25">
      <c r="A71" s="104" t="s">
        <v>827</v>
      </c>
      <c r="B71" s="68" t="s">
        <v>110</v>
      </c>
      <c r="C71" s="104">
        <v>0</v>
      </c>
      <c r="D71" s="104">
        <v>0</v>
      </c>
      <c r="E71" s="68"/>
      <c r="F71" s="104">
        <v>0</v>
      </c>
      <c r="G71" s="54"/>
      <c r="L71" s="146"/>
    </row>
    <row r="72" spans="1:12" s="53" customFormat="1" x14ac:dyDescent="0.25">
      <c r="A72" s="104" t="s">
        <v>828</v>
      </c>
      <c r="B72" s="68" t="s">
        <v>115</v>
      </c>
      <c r="C72" s="104">
        <v>0</v>
      </c>
      <c r="D72" s="104">
        <v>0</v>
      </c>
      <c r="E72" s="68"/>
      <c r="F72" s="104">
        <v>0</v>
      </c>
      <c r="G72" s="54"/>
      <c r="L72" s="146"/>
    </row>
    <row r="73" spans="1:12" x14ac:dyDescent="0.25">
      <c r="A73" s="104" t="s">
        <v>829</v>
      </c>
      <c r="B73" s="85" t="s">
        <v>117</v>
      </c>
      <c r="C73" s="85">
        <f>SUM(C74:C76)</f>
        <v>0</v>
      </c>
      <c r="D73" s="85">
        <f>SUM(D74:D76)</f>
        <v>0</v>
      </c>
      <c r="E73" s="68"/>
      <c r="F73" s="85">
        <f>SUM(F74:F76)</f>
        <v>0</v>
      </c>
      <c r="G73" s="5"/>
    </row>
    <row r="74" spans="1:12" x14ac:dyDescent="0.25">
      <c r="A74" s="104" t="s">
        <v>830</v>
      </c>
      <c r="B74" s="68" t="s">
        <v>118</v>
      </c>
      <c r="C74" s="104">
        <v>0</v>
      </c>
      <c r="D74" s="104">
        <v>0</v>
      </c>
      <c r="E74" s="68"/>
      <c r="F74" s="104">
        <v>0</v>
      </c>
      <c r="G74" s="5"/>
    </row>
    <row r="75" spans="1:12" x14ac:dyDescent="0.25">
      <c r="A75" s="104" t="s">
        <v>831</v>
      </c>
      <c r="B75" s="68" t="s">
        <v>119</v>
      </c>
      <c r="C75" s="104">
        <v>0</v>
      </c>
      <c r="D75" s="104">
        <v>0</v>
      </c>
      <c r="E75" s="68"/>
      <c r="F75" s="104">
        <v>0</v>
      </c>
      <c r="G75" s="5"/>
    </row>
    <row r="76" spans="1:12" x14ac:dyDescent="0.25">
      <c r="A76" s="104" t="s">
        <v>832</v>
      </c>
      <c r="B76" s="68" t="s">
        <v>120</v>
      </c>
      <c r="C76" s="104">
        <v>0</v>
      </c>
      <c r="D76" s="104">
        <v>0</v>
      </c>
      <c r="E76" s="68"/>
      <c r="F76" s="104">
        <v>0</v>
      </c>
      <c r="G76" s="5"/>
    </row>
    <row r="77" spans="1:12" x14ac:dyDescent="0.25">
      <c r="A77" s="104" t="s">
        <v>833</v>
      </c>
      <c r="B77" s="85" t="s">
        <v>2</v>
      </c>
      <c r="C77" s="85">
        <f>SUM(C78:C87)</f>
        <v>0</v>
      </c>
      <c r="D77" s="85">
        <f>SUM(D78:D87)</f>
        <v>0</v>
      </c>
      <c r="E77" s="68"/>
      <c r="F77" s="85">
        <f>SUM(F78:F87)</f>
        <v>0</v>
      </c>
      <c r="G77" s="5"/>
    </row>
    <row r="78" spans="1:12" x14ac:dyDescent="0.25">
      <c r="A78" s="104" t="s">
        <v>834</v>
      </c>
      <c r="B78" s="69" t="s">
        <v>121</v>
      </c>
      <c r="C78" s="68">
        <v>0</v>
      </c>
      <c r="D78" s="104">
        <v>0</v>
      </c>
      <c r="E78" s="68"/>
      <c r="F78" s="104">
        <v>0</v>
      </c>
      <c r="G78" s="5"/>
    </row>
    <row r="79" spans="1:12" x14ac:dyDescent="0.25">
      <c r="A79" s="104" t="s">
        <v>835</v>
      </c>
      <c r="B79" s="69" t="s">
        <v>122</v>
      </c>
      <c r="C79" s="104">
        <v>0</v>
      </c>
      <c r="D79" s="104">
        <v>0</v>
      </c>
      <c r="E79" s="68"/>
      <c r="F79" s="104">
        <v>0</v>
      </c>
      <c r="G79" s="5"/>
    </row>
    <row r="80" spans="1:12" s="66" customFormat="1" x14ac:dyDescent="0.25">
      <c r="A80" s="104" t="s">
        <v>836</v>
      </c>
      <c r="B80" s="69" t="s">
        <v>142</v>
      </c>
      <c r="C80" s="104">
        <v>0</v>
      </c>
      <c r="D80" s="104">
        <v>0</v>
      </c>
      <c r="E80" s="68"/>
      <c r="F80" s="104">
        <v>0</v>
      </c>
      <c r="G80" s="68"/>
      <c r="L80" s="146"/>
    </row>
    <row r="81" spans="1:12" x14ac:dyDescent="0.25">
      <c r="A81" s="104" t="s">
        <v>837</v>
      </c>
      <c r="B81" s="69" t="s">
        <v>123</v>
      </c>
      <c r="C81" s="104">
        <v>0</v>
      </c>
      <c r="D81" s="104">
        <v>0</v>
      </c>
      <c r="E81" s="68"/>
      <c r="F81" s="104">
        <v>0</v>
      </c>
      <c r="G81" s="5"/>
    </row>
    <row r="82" spans="1:12" x14ac:dyDescent="0.25">
      <c r="A82" s="104" t="s">
        <v>838</v>
      </c>
      <c r="B82" s="69" t="s">
        <v>124</v>
      </c>
      <c r="C82" s="104">
        <v>0</v>
      </c>
      <c r="D82" s="104">
        <v>0</v>
      </c>
      <c r="E82" s="68"/>
      <c r="F82" s="104">
        <v>0</v>
      </c>
      <c r="G82" s="5"/>
    </row>
    <row r="83" spans="1:12" x14ac:dyDescent="0.25">
      <c r="A83" s="104" t="s">
        <v>839</v>
      </c>
      <c r="B83" s="69" t="s">
        <v>125</v>
      </c>
      <c r="C83" s="104">
        <v>0</v>
      </c>
      <c r="D83" s="104">
        <v>0</v>
      </c>
      <c r="E83" s="68"/>
      <c r="F83" s="104">
        <v>0</v>
      </c>
      <c r="G83" s="5"/>
    </row>
    <row r="84" spans="1:12" x14ac:dyDescent="0.25">
      <c r="A84" s="104" t="s">
        <v>840</v>
      </c>
      <c r="B84" s="69" t="s">
        <v>126</v>
      </c>
      <c r="C84" s="104">
        <v>0</v>
      </c>
      <c r="D84" s="104">
        <v>0</v>
      </c>
      <c r="E84" s="68"/>
      <c r="F84" s="104">
        <v>0</v>
      </c>
      <c r="G84" s="5"/>
    </row>
    <row r="85" spans="1:12" x14ac:dyDescent="0.25">
      <c r="A85" s="104" t="s">
        <v>841</v>
      </c>
      <c r="B85" s="69" t="s">
        <v>129</v>
      </c>
      <c r="C85" s="104">
        <v>0</v>
      </c>
      <c r="D85" s="104">
        <v>0</v>
      </c>
      <c r="E85" s="68"/>
      <c r="F85" s="104">
        <v>0</v>
      </c>
      <c r="G85" s="5"/>
    </row>
    <row r="86" spans="1:12" x14ac:dyDescent="0.25">
      <c r="A86" s="104" t="s">
        <v>842</v>
      </c>
      <c r="B86" s="69" t="s">
        <v>127</v>
      </c>
      <c r="C86" s="104">
        <v>0</v>
      </c>
      <c r="D86" s="104">
        <v>0</v>
      </c>
      <c r="E86" s="68"/>
      <c r="F86" s="104">
        <v>0</v>
      </c>
      <c r="G86" s="5"/>
    </row>
    <row r="87" spans="1:12" x14ac:dyDescent="0.25">
      <c r="A87" s="104" t="s">
        <v>843</v>
      </c>
      <c r="B87" s="69" t="s">
        <v>2</v>
      </c>
      <c r="C87" s="104">
        <v>0</v>
      </c>
      <c r="D87" s="104">
        <v>0</v>
      </c>
      <c r="E87" s="68"/>
      <c r="F87" s="104">
        <v>0</v>
      </c>
      <c r="G87" s="5"/>
    </row>
    <row r="88" spans="1:12" s="66" customFormat="1" hidden="1" outlineLevel="1" x14ac:dyDescent="0.25">
      <c r="A88" s="104" t="s">
        <v>844</v>
      </c>
      <c r="B88" s="82" t="s">
        <v>156</v>
      </c>
      <c r="C88" s="68"/>
      <c r="D88" s="68"/>
      <c r="E88" s="68"/>
      <c r="F88" s="68"/>
      <c r="G88" s="68"/>
      <c r="L88" s="146"/>
    </row>
    <row r="89" spans="1:12" s="66" customFormat="1" hidden="1" outlineLevel="1" x14ac:dyDescent="0.25">
      <c r="A89" s="104" t="s">
        <v>845</v>
      </c>
      <c r="B89" s="82" t="s">
        <v>156</v>
      </c>
      <c r="C89" s="68"/>
      <c r="D89" s="68"/>
      <c r="E89" s="68"/>
      <c r="F89" s="68"/>
      <c r="G89" s="68"/>
      <c r="L89" s="146"/>
    </row>
    <row r="90" spans="1:12" s="66" customFormat="1" hidden="1" outlineLevel="1" x14ac:dyDescent="0.25">
      <c r="A90" s="104" t="s">
        <v>846</v>
      </c>
      <c r="B90" s="82" t="s">
        <v>156</v>
      </c>
      <c r="C90" s="68"/>
      <c r="D90" s="68"/>
      <c r="E90" s="68"/>
      <c r="F90" s="68"/>
      <c r="G90" s="68"/>
      <c r="L90" s="146"/>
    </row>
    <row r="91" spans="1:12" s="66" customFormat="1" hidden="1" outlineLevel="1" x14ac:dyDescent="0.25">
      <c r="A91" s="104" t="s">
        <v>847</v>
      </c>
      <c r="B91" s="82" t="s">
        <v>156</v>
      </c>
      <c r="C91" s="68"/>
      <c r="D91" s="68"/>
      <c r="E91" s="68"/>
      <c r="F91" s="68"/>
      <c r="G91" s="68"/>
      <c r="L91" s="146"/>
    </row>
    <row r="92" spans="1:12" s="66" customFormat="1" hidden="1" outlineLevel="1" x14ac:dyDescent="0.25">
      <c r="A92" s="104" t="s">
        <v>848</v>
      </c>
      <c r="B92" s="82" t="s">
        <v>156</v>
      </c>
      <c r="C92" s="68"/>
      <c r="D92" s="68"/>
      <c r="E92" s="68"/>
      <c r="F92" s="68"/>
      <c r="G92" s="68"/>
      <c r="L92" s="146"/>
    </row>
    <row r="93" spans="1:12" s="66" customFormat="1" hidden="1" outlineLevel="1" x14ac:dyDescent="0.25">
      <c r="A93" s="104" t="s">
        <v>849</v>
      </c>
      <c r="B93" s="82" t="s">
        <v>156</v>
      </c>
      <c r="C93" s="68"/>
      <c r="D93" s="68"/>
      <c r="E93" s="68"/>
      <c r="F93" s="68"/>
      <c r="G93" s="68"/>
      <c r="L93" s="146"/>
    </row>
    <row r="94" spans="1:12" s="66" customFormat="1" hidden="1" outlineLevel="1" x14ac:dyDescent="0.25">
      <c r="A94" s="104" t="s">
        <v>850</v>
      </c>
      <c r="B94" s="82" t="s">
        <v>156</v>
      </c>
      <c r="C94" s="68"/>
      <c r="D94" s="68"/>
      <c r="E94" s="68"/>
      <c r="F94" s="68"/>
      <c r="G94" s="68"/>
      <c r="L94" s="146"/>
    </row>
    <row r="95" spans="1:12" s="66" customFormat="1" hidden="1" outlineLevel="1" x14ac:dyDescent="0.25">
      <c r="A95" s="104" t="s">
        <v>851</v>
      </c>
      <c r="B95" s="82" t="s">
        <v>156</v>
      </c>
      <c r="C95" s="68"/>
      <c r="D95" s="68"/>
      <c r="E95" s="68"/>
      <c r="F95" s="68"/>
      <c r="G95" s="68"/>
      <c r="L95" s="146"/>
    </row>
    <row r="96" spans="1:12" s="66" customFormat="1" hidden="1" outlineLevel="1" x14ac:dyDescent="0.25">
      <c r="A96" s="104" t="s">
        <v>852</v>
      </c>
      <c r="B96" s="82" t="s">
        <v>156</v>
      </c>
      <c r="C96" s="68"/>
      <c r="D96" s="68"/>
      <c r="E96" s="68"/>
      <c r="F96" s="68"/>
      <c r="G96" s="68"/>
      <c r="L96" s="146"/>
    </row>
    <row r="97" spans="1:12" s="66" customFormat="1" hidden="1" outlineLevel="1" x14ac:dyDescent="0.25">
      <c r="A97" s="104" t="s">
        <v>853</v>
      </c>
      <c r="B97" s="82" t="s">
        <v>156</v>
      </c>
      <c r="C97" s="68"/>
      <c r="D97" s="68"/>
      <c r="E97" s="68"/>
      <c r="F97" s="68"/>
      <c r="G97" s="68"/>
      <c r="L97" s="146"/>
    </row>
    <row r="98" spans="1:12" s="53" customFormat="1" ht="15" customHeight="1" collapsed="1" x14ac:dyDescent="0.25">
      <c r="A98" s="73"/>
      <c r="B98" s="75" t="s">
        <v>1095</v>
      </c>
      <c r="C98" s="73" t="s">
        <v>145</v>
      </c>
      <c r="D98" s="73" t="s">
        <v>146</v>
      </c>
      <c r="E98" s="59"/>
      <c r="F98" s="74" t="s">
        <v>149</v>
      </c>
      <c r="G98" s="62"/>
      <c r="L98" s="146"/>
    </row>
    <row r="99" spans="1:12" s="53" customFormat="1" x14ac:dyDescent="0.25">
      <c r="A99" s="104" t="s">
        <v>854</v>
      </c>
      <c r="B99" s="69" t="s">
        <v>2680</v>
      </c>
      <c r="C99" s="125">
        <f>D2.Residential!D33</f>
        <v>0.13142100000000001</v>
      </c>
      <c r="D99" s="68">
        <v>0</v>
      </c>
      <c r="E99" s="68"/>
      <c r="F99" s="108">
        <f>C99</f>
        <v>0.13142100000000001</v>
      </c>
      <c r="G99" s="54"/>
      <c r="L99" s="146"/>
    </row>
    <row r="100" spans="1:12" s="53" customFormat="1" x14ac:dyDescent="0.25">
      <c r="A100" s="104" t="s">
        <v>855</v>
      </c>
      <c r="B100" s="69" t="s">
        <v>2681</v>
      </c>
      <c r="C100" s="125">
        <f>D2.Residential!D34</f>
        <v>5.7473000000000003E-2</v>
      </c>
      <c r="D100" s="104">
        <v>0</v>
      </c>
      <c r="E100" s="68"/>
      <c r="F100" s="108">
        <f t="shared" ref="F100:F112" si="1">C100</f>
        <v>5.7473000000000003E-2</v>
      </c>
      <c r="G100" s="54"/>
      <c r="L100" s="146"/>
    </row>
    <row r="101" spans="1:12" s="53" customFormat="1" x14ac:dyDescent="0.25">
      <c r="A101" s="104" t="s">
        <v>856</v>
      </c>
      <c r="B101" s="69" t="s">
        <v>1147</v>
      </c>
      <c r="C101" s="125">
        <f>D2.Residential!D35</f>
        <v>3.6784999999999998E-2</v>
      </c>
      <c r="D101" s="104">
        <v>0</v>
      </c>
      <c r="E101" s="68"/>
      <c r="F101" s="108">
        <f t="shared" si="1"/>
        <v>3.6784999999999998E-2</v>
      </c>
      <c r="G101" s="54"/>
      <c r="L101" s="146"/>
    </row>
    <row r="102" spans="1:12" s="53" customFormat="1" x14ac:dyDescent="0.25">
      <c r="A102" s="104" t="s">
        <v>857</v>
      </c>
      <c r="B102" s="69" t="s">
        <v>2682</v>
      </c>
      <c r="C102" s="125">
        <f>D2.Residential!D36</f>
        <v>3.4979000000000003E-2</v>
      </c>
      <c r="D102" s="104">
        <v>0</v>
      </c>
      <c r="E102" s="68"/>
      <c r="F102" s="108">
        <f t="shared" si="1"/>
        <v>3.4979000000000003E-2</v>
      </c>
      <c r="G102" s="54"/>
      <c r="L102" s="146"/>
    </row>
    <row r="103" spans="1:12" s="53" customFormat="1" x14ac:dyDescent="0.25">
      <c r="A103" s="104" t="s">
        <v>858</v>
      </c>
      <c r="B103" s="69" t="s">
        <v>1148</v>
      </c>
      <c r="C103" s="125">
        <f>D2.Residential!D37</f>
        <v>8.0350000000000005E-3</v>
      </c>
      <c r="D103" s="104">
        <v>0</v>
      </c>
      <c r="E103" s="68"/>
      <c r="F103" s="108">
        <f t="shared" si="1"/>
        <v>8.0350000000000005E-3</v>
      </c>
      <c r="G103" s="54"/>
      <c r="L103" s="146"/>
    </row>
    <row r="104" spans="1:12" s="53" customFormat="1" x14ac:dyDescent="0.25">
      <c r="A104" s="104" t="s">
        <v>859</v>
      </c>
      <c r="B104" s="69" t="s">
        <v>2683</v>
      </c>
      <c r="C104" s="125">
        <f>D2.Residential!D38</f>
        <v>7.7748999999999999E-2</v>
      </c>
      <c r="D104" s="104">
        <v>0</v>
      </c>
      <c r="E104" s="68"/>
      <c r="F104" s="108">
        <f t="shared" si="1"/>
        <v>7.7748999999999999E-2</v>
      </c>
      <c r="G104" s="54"/>
      <c r="L104" s="146"/>
    </row>
    <row r="105" spans="1:12" s="53" customFormat="1" x14ac:dyDescent="0.25">
      <c r="A105" s="104" t="s">
        <v>860</v>
      </c>
      <c r="B105" s="69" t="s">
        <v>2684</v>
      </c>
      <c r="C105" s="125">
        <f>D2.Residential!D39</f>
        <v>7.4898999999999993E-2</v>
      </c>
      <c r="D105" s="104">
        <v>0</v>
      </c>
      <c r="E105" s="68"/>
      <c r="F105" s="108">
        <f t="shared" si="1"/>
        <v>7.4898999999999993E-2</v>
      </c>
      <c r="G105" s="104"/>
      <c r="L105" s="146"/>
    </row>
    <row r="106" spans="1:12" s="53" customFormat="1" x14ac:dyDescent="0.25">
      <c r="A106" s="104" t="s">
        <v>861</v>
      </c>
      <c r="B106" s="69" t="s">
        <v>1454</v>
      </c>
      <c r="C106" s="125">
        <f>D2.Residential!D40</f>
        <v>0.14380999999999999</v>
      </c>
      <c r="D106" s="104">
        <v>0</v>
      </c>
      <c r="E106" s="68"/>
      <c r="F106" s="108">
        <f t="shared" si="1"/>
        <v>0.14380999999999999</v>
      </c>
      <c r="G106" s="54"/>
      <c r="L106" s="146"/>
    </row>
    <row r="107" spans="1:12" s="53" customFormat="1" x14ac:dyDescent="0.25">
      <c r="A107" s="104" t="s">
        <v>862</v>
      </c>
      <c r="B107" s="69" t="s">
        <v>2685</v>
      </c>
      <c r="C107" s="125">
        <f>D2.Residential!D41</f>
        <v>4.9181999999999997E-2</v>
      </c>
      <c r="D107" s="104">
        <v>0</v>
      </c>
      <c r="E107" s="68"/>
      <c r="F107" s="108">
        <f t="shared" si="1"/>
        <v>4.9181999999999997E-2</v>
      </c>
      <c r="G107" s="54"/>
      <c r="L107" s="146"/>
    </row>
    <row r="108" spans="1:12" s="53" customFormat="1" x14ac:dyDescent="0.25">
      <c r="A108" s="104" t="s">
        <v>863</v>
      </c>
      <c r="B108" s="69" t="s">
        <v>2686</v>
      </c>
      <c r="C108" s="125">
        <f>D2.Residential!D42</f>
        <v>8.6174000000000001E-2</v>
      </c>
      <c r="D108" s="104">
        <v>0</v>
      </c>
      <c r="E108" s="68"/>
      <c r="F108" s="108">
        <f t="shared" si="1"/>
        <v>8.6174000000000001E-2</v>
      </c>
      <c r="G108" s="54"/>
      <c r="L108" s="146"/>
    </row>
    <row r="109" spans="1:12" s="53" customFormat="1" x14ac:dyDescent="0.25">
      <c r="A109" s="104" t="s">
        <v>864</v>
      </c>
      <c r="B109" s="69" t="s">
        <v>2687</v>
      </c>
      <c r="C109" s="125">
        <f>D2.Residential!D43</f>
        <v>0.108137</v>
      </c>
      <c r="D109" s="104">
        <v>0</v>
      </c>
      <c r="E109" s="68"/>
      <c r="F109" s="108">
        <f t="shared" si="1"/>
        <v>0.108137</v>
      </c>
      <c r="G109" s="54"/>
      <c r="L109" s="146"/>
    </row>
    <row r="110" spans="1:12" s="53" customFormat="1" x14ac:dyDescent="0.25">
      <c r="A110" s="104" t="s">
        <v>865</v>
      </c>
      <c r="B110" s="69" t="s">
        <v>2688</v>
      </c>
      <c r="C110" s="125">
        <f>D2.Residential!D44</f>
        <v>1.4298E-2</v>
      </c>
      <c r="D110" s="104">
        <v>0</v>
      </c>
      <c r="E110" s="68"/>
      <c r="F110" s="108">
        <f t="shared" si="1"/>
        <v>1.4298E-2</v>
      </c>
      <c r="G110" s="54"/>
      <c r="L110" s="146"/>
    </row>
    <row r="111" spans="1:12" s="53" customFormat="1" x14ac:dyDescent="0.25">
      <c r="A111" s="104" t="s">
        <v>866</v>
      </c>
      <c r="B111" s="69" t="s">
        <v>1453</v>
      </c>
      <c r="C111" s="125">
        <f>D2.Residential!D45</f>
        <v>5.1899000000000001E-2</v>
      </c>
      <c r="D111" s="104">
        <v>0</v>
      </c>
      <c r="E111" s="68"/>
      <c r="F111" s="108">
        <f t="shared" si="1"/>
        <v>5.1899000000000001E-2</v>
      </c>
      <c r="G111" s="54"/>
      <c r="L111" s="146"/>
    </row>
    <row r="112" spans="1:12" s="53" customFormat="1" x14ac:dyDescent="0.25">
      <c r="A112" s="104" t="s">
        <v>867</v>
      </c>
      <c r="B112" s="69" t="s">
        <v>1149</v>
      </c>
      <c r="C112" s="125">
        <f>D2.Residential!D46</f>
        <v>0.124554</v>
      </c>
      <c r="D112" s="104">
        <v>0</v>
      </c>
      <c r="E112" s="68"/>
      <c r="F112" s="108">
        <f t="shared" si="1"/>
        <v>0.124554</v>
      </c>
      <c r="G112" s="54"/>
      <c r="L112" s="146"/>
    </row>
    <row r="113" spans="1:12" s="53" customFormat="1" x14ac:dyDescent="0.25">
      <c r="A113" s="104" t="s">
        <v>868</v>
      </c>
      <c r="B113" s="69"/>
      <c r="C113" s="125"/>
      <c r="D113" s="104"/>
      <c r="E113" s="68"/>
      <c r="F113" s="108"/>
      <c r="G113" s="54"/>
      <c r="L113" s="146"/>
    </row>
    <row r="114" spans="1:12" s="53" customFormat="1" x14ac:dyDescent="0.25">
      <c r="A114" s="104" t="s">
        <v>869</v>
      </c>
      <c r="B114" s="100" t="s">
        <v>1150</v>
      </c>
      <c r="C114" s="125"/>
      <c r="D114" s="104"/>
      <c r="E114" s="104"/>
      <c r="F114" s="108"/>
      <c r="G114" s="54"/>
      <c r="L114" s="146"/>
    </row>
    <row r="115" spans="1:12" s="53" customFormat="1" x14ac:dyDescent="0.25">
      <c r="A115" s="104" t="s">
        <v>870</v>
      </c>
      <c r="B115" s="100" t="s">
        <v>1151</v>
      </c>
      <c r="C115" s="125">
        <f>D2.Residential!D58</f>
        <v>6.0499999999996668E-4</v>
      </c>
      <c r="D115" s="104">
        <v>0</v>
      </c>
      <c r="E115" s="104"/>
      <c r="F115" s="108">
        <f>C115</f>
        <v>6.0499999999996668E-4</v>
      </c>
      <c r="G115" s="54"/>
      <c r="L115" s="146"/>
    </row>
    <row r="116" spans="1:12" s="53" customFormat="1" x14ac:dyDescent="0.25">
      <c r="A116" s="104" t="s">
        <v>871</v>
      </c>
      <c r="B116" s="69"/>
      <c r="C116" s="125"/>
      <c r="D116" s="104"/>
      <c r="E116" s="68"/>
      <c r="F116" s="108"/>
      <c r="G116" s="54"/>
      <c r="L116" s="146"/>
    </row>
    <row r="117" spans="1:12" s="53" customFormat="1" x14ac:dyDescent="0.25">
      <c r="A117" s="104" t="s">
        <v>872</v>
      </c>
      <c r="B117" s="69"/>
      <c r="C117" s="125"/>
      <c r="D117" s="104"/>
      <c r="E117" s="68"/>
      <c r="F117" s="108"/>
      <c r="G117" s="54"/>
      <c r="L117" s="146"/>
    </row>
    <row r="118" spans="1:12" s="53" customFormat="1" x14ac:dyDescent="0.25">
      <c r="A118" s="104" t="s">
        <v>873</v>
      </c>
      <c r="B118" s="69"/>
      <c r="C118" s="125"/>
      <c r="D118" s="104"/>
      <c r="E118" s="68"/>
      <c r="F118" s="108"/>
      <c r="G118" s="54"/>
      <c r="L118" s="146"/>
    </row>
    <row r="119" spans="1:12" s="53" customFormat="1" x14ac:dyDescent="0.25">
      <c r="A119" s="104" t="s">
        <v>874</v>
      </c>
      <c r="B119" s="69"/>
      <c r="C119" s="125"/>
      <c r="D119" s="104"/>
      <c r="E119" s="68"/>
      <c r="F119" s="108"/>
      <c r="G119" s="54"/>
      <c r="L119" s="146"/>
    </row>
    <row r="120" spans="1:12" s="53" customFormat="1" x14ac:dyDescent="0.25">
      <c r="A120" s="104" t="s">
        <v>875</v>
      </c>
      <c r="B120" s="69"/>
      <c r="C120" s="125"/>
      <c r="D120" s="104"/>
      <c r="E120" s="68"/>
      <c r="F120" s="108"/>
      <c r="G120" s="54"/>
      <c r="L120" s="146"/>
    </row>
    <row r="121" spans="1:12" s="53" customFormat="1" x14ac:dyDescent="0.25">
      <c r="A121" s="104" t="s">
        <v>876</v>
      </c>
      <c r="B121" s="69"/>
      <c r="C121" s="125"/>
      <c r="D121" s="104"/>
      <c r="E121" s="68"/>
      <c r="F121" s="108"/>
      <c r="G121" s="54"/>
      <c r="L121" s="146"/>
    </row>
    <row r="122" spans="1:12" s="53" customFormat="1" x14ac:dyDescent="0.25">
      <c r="A122" s="104" t="s">
        <v>877</v>
      </c>
      <c r="B122" s="69"/>
      <c r="C122" s="125"/>
      <c r="D122" s="104"/>
      <c r="E122" s="68"/>
      <c r="F122" s="108"/>
      <c r="G122" s="54"/>
      <c r="L122" s="146"/>
    </row>
    <row r="123" spans="1:12" s="53" customFormat="1" x14ac:dyDescent="0.25">
      <c r="A123" s="104" t="s">
        <v>878</v>
      </c>
      <c r="B123" s="69"/>
      <c r="C123" s="125"/>
      <c r="D123" s="104"/>
      <c r="E123" s="68"/>
      <c r="F123" s="108"/>
      <c r="G123" s="54"/>
      <c r="L123" s="146"/>
    </row>
    <row r="124" spans="1:12" s="53" customFormat="1" x14ac:dyDescent="0.25">
      <c r="A124" s="104" t="s">
        <v>879</v>
      </c>
      <c r="B124" s="69"/>
      <c r="C124" s="125"/>
      <c r="D124" s="104"/>
      <c r="E124" s="68"/>
      <c r="F124" s="108"/>
      <c r="G124" s="54"/>
      <c r="L124" s="146"/>
    </row>
    <row r="125" spans="1:12" ht="15" customHeight="1" x14ac:dyDescent="0.25">
      <c r="A125" s="73"/>
      <c r="B125" s="75" t="s">
        <v>1096</v>
      </c>
      <c r="C125" s="73" t="s">
        <v>145</v>
      </c>
      <c r="D125" s="73" t="s">
        <v>146</v>
      </c>
      <c r="E125" s="38"/>
      <c r="F125" s="74" t="s">
        <v>149</v>
      </c>
      <c r="G125" s="41"/>
    </row>
    <row r="126" spans="1:12" x14ac:dyDescent="0.25">
      <c r="A126" s="104" t="s">
        <v>880</v>
      </c>
      <c r="B126" s="5" t="s">
        <v>36</v>
      </c>
      <c r="C126" s="125">
        <f>D2.Residential!C147</f>
        <v>0.97940000000000005</v>
      </c>
      <c r="D126" s="125">
        <v>0</v>
      </c>
      <c r="E126" s="3"/>
      <c r="F126" s="108">
        <f>C126</f>
        <v>0.97940000000000005</v>
      </c>
    </row>
    <row r="127" spans="1:12" x14ac:dyDescent="0.25">
      <c r="A127" s="104" t="s">
        <v>881</v>
      </c>
      <c r="B127" s="5" t="s">
        <v>37</v>
      </c>
      <c r="C127" s="125">
        <f>D2.Residential!C149</f>
        <v>2.0999999999999999E-3</v>
      </c>
      <c r="D127" s="125">
        <v>0</v>
      </c>
      <c r="E127" s="3"/>
      <c r="F127" s="108">
        <f>C127</f>
        <v>2.0999999999999999E-3</v>
      </c>
      <c r="G127" s="104"/>
    </row>
    <row r="128" spans="1:12" x14ac:dyDescent="0.25">
      <c r="A128" s="104" t="s">
        <v>882</v>
      </c>
      <c r="B128" s="5" t="s">
        <v>2</v>
      </c>
      <c r="C128" s="125">
        <f>D2.Residential!C148</f>
        <v>1.8599999999999998E-2</v>
      </c>
      <c r="D128" s="125">
        <v>0</v>
      </c>
      <c r="E128" s="3"/>
      <c r="F128" s="108">
        <f>C128</f>
        <v>1.8599999999999998E-2</v>
      </c>
    </row>
    <row r="129" spans="1:12" s="66" customFormat="1" hidden="1" outlineLevel="1" x14ac:dyDescent="0.25">
      <c r="A129" s="104" t="s">
        <v>883</v>
      </c>
      <c r="B129" s="68"/>
      <c r="C129" s="68"/>
      <c r="D129" s="68"/>
      <c r="E129" s="67"/>
      <c r="F129" s="68"/>
      <c r="G129" s="67"/>
      <c r="L129" s="146"/>
    </row>
    <row r="130" spans="1:12" s="66" customFormat="1" hidden="1" outlineLevel="1" x14ac:dyDescent="0.25">
      <c r="A130" s="104" t="s">
        <v>884</v>
      </c>
      <c r="B130" s="68"/>
      <c r="C130" s="68"/>
      <c r="D130" s="68"/>
      <c r="E130" s="67"/>
      <c r="F130" s="68"/>
      <c r="G130" s="67"/>
      <c r="L130" s="146"/>
    </row>
    <row r="131" spans="1:12" s="66" customFormat="1" hidden="1" outlineLevel="1" x14ac:dyDescent="0.25">
      <c r="A131" s="104" t="s">
        <v>885</v>
      </c>
      <c r="B131" s="68"/>
      <c r="C131" s="68"/>
      <c r="D131" s="68"/>
      <c r="E131" s="67"/>
      <c r="F131" s="68"/>
      <c r="G131" s="67"/>
      <c r="L131" s="146"/>
    </row>
    <row r="132" spans="1:12" s="66" customFormat="1" hidden="1" outlineLevel="1" x14ac:dyDescent="0.25">
      <c r="A132" s="104" t="s">
        <v>886</v>
      </c>
      <c r="B132" s="68"/>
      <c r="C132" s="68"/>
      <c r="D132" s="68"/>
      <c r="E132" s="67"/>
      <c r="F132" s="68"/>
      <c r="G132" s="67"/>
      <c r="L132" s="146"/>
    </row>
    <row r="133" spans="1:12" s="66" customFormat="1" hidden="1" outlineLevel="1" x14ac:dyDescent="0.25">
      <c r="A133" s="104" t="s">
        <v>887</v>
      </c>
      <c r="B133" s="68"/>
      <c r="C133" s="68"/>
      <c r="D133" s="68"/>
      <c r="E133" s="67"/>
      <c r="F133" s="68"/>
      <c r="G133" s="67"/>
      <c r="L133" s="146"/>
    </row>
    <row r="134" spans="1:12" s="66" customFormat="1" hidden="1" outlineLevel="1" x14ac:dyDescent="0.25">
      <c r="A134" s="104" t="s">
        <v>888</v>
      </c>
      <c r="B134" s="68"/>
      <c r="C134" s="68"/>
      <c r="D134" s="68"/>
      <c r="E134" s="67"/>
      <c r="F134" s="68"/>
      <c r="G134" s="67"/>
      <c r="L134" s="146"/>
    </row>
    <row r="135" spans="1:12" ht="15" customHeight="1" collapsed="1" x14ac:dyDescent="0.25">
      <c r="A135" s="73"/>
      <c r="B135" s="75" t="s">
        <v>1097</v>
      </c>
      <c r="C135" s="73" t="s">
        <v>145</v>
      </c>
      <c r="D135" s="73" t="s">
        <v>146</v>
      </c>
      <c r="E135" s="38"/>
      <c r="F135" s="74" t="s">
        <v>149</v>
      </c>
      <c r="G135" s="41"/>
    </row>
    <row r="136" spans="1:12" x14ac:dyDescent="0.25">
      <c r="A136" s="104" t="s">
        <v>889</v>
      </c>
      <c r="B136" s="68" t="s">
        <v>39</v>
      </c>
      <c r="C136" s="125">
        <f>D2.Residential!C139</f>
        <v>0</v>
      </c>
      <c r="D136" s="125">
        <v>0</v>
      </c>
      <c r="E136" s="125"/>
      <c r="F136" s="125">
        <v>0</v>
      </c>
    </row>
    <row r="137" spans="1:12" x14ac:dyDescent="0.25">
      <c r="A137" s="104" t="s">
        <v>890</v>
      </c>
      <c r="B137" s="68" t="s">
        <v>14</v>
      </c>
      <c r="C137" s="125">
        <f>D2.Residential!C137</f>
        <v>1</v>
      </c>
      <c r="D137" s="125">
        <v>0</v>
      </c>
      <c r="E137" s="3"/>
      <c r="F137" s="125">
        <v>0</v>
      </c>
    </row>
    <row r="138" spans="1:12" x14ac:dyDescent="0.25">
      <c r="A138" s="104" t="s">
        <v>891</v>
      </c>
      <c r="B138" s="68" t="s">
        <v>2</v>
      </c>
      <c r="C138" s="125">
        <f>D2.Residential!C140</f>
        <v>0</v>
      </c>
      <c r="D138" s="125">
        <v>0</v>
      </c>
      <c r="E138" s="3"/>
      <c r="F138" s="125">
        <v>0</v>
      </c>
      <c r="G138" s="104"/>
    </row>
    <row r="139" spans="1:12" hidden="1" outlineLevel="1" x14ac:dyDescent="0.25">
      <c r="A139" s="104" t="s">
        <v>892</v>
      </c>
      <c r="C139" s="125">
        <v>0</v>
      </c>
      <c r="D139" s="125">
        <v>0</v>
      </c>
      <c r="E139" s="3"/>
      <c r="F139" s="125">
        <v>0</v>
      </c>
      <c r="G139" s="104"/>
    </row>
    <row r="140" spans="1:12" s="66" customFormat="1" hidden="1" outlineLevel="1" x14ac:dyDescent="0.25">
      <c r="A140" s="104" t="s">
        <v>893</v>
      </c>
      <c r="B140" s="68"/>
      <c r="C140" s="68"/>
      <c r="D140" s="68"/>
      <c r="E140" s="67"/>
      <c r="F140" s="68"/>
      <c r="G140" s="67"/>
      <c r="L140" s="146"/>
    </row>
    <row r="141" spans="1:12" s="66" customFormat="1" hidden="1" outlineLevel="1" x14ac:dyDescent="0.25">
      <c r="A141" s="104" t="s">
        <v>894</v>
      </c>
      <c r="B141" s="68"/>
      <c r="C141" s="68"/>
      <c r="D141" s="68"/>
      <c r="E141" s="67"/>
      <c r="F141" s="68"/>
      <c r="G141" s="67"/>
      <c r="L141" s="146"/>
    </row>
    <row r="142" spans="1:12" s="66" customFormat="1" hidden="1" outlineLevel="1" x14ac:dyDescent="0.25">
      <c r="A142" s="104" t="s">
        <v>895</v>
      </c>
      <c r="B142" s="68"/>
      <c r="C142" s="68"/>
      <c r="D142" s="68"/>
      <c r="E142" s="67"/>
      <c r="F142" s="68"/>
      <c r="G142" s="67"/>
      <c r="L142" s="146"/>
    </row>
    <row r="143" spans="1:12" s="66" customFormat="1" hidden="1" outlineLevel="1" x14ac:dyDescent="0.25">
      <c r="A143" s="104" t="s">
        <v>896</v>
      </c>
      <c r="B143" s="68"/>
      <c r="C143" s="68"/>
      <c r="D143" s="68"/>
      <c r="E143" s="67"/>
      <c r="F143" s="68"/>
      <c r="G143" s="67"/>
      <c r="L143" s="146"/>
    </row>
    <row r="144" spans="1:12" s="66" customFormat="1" hidden="1" outlineLevel="1" x14ac:dyDescent="0.25">
      <c r="A144" s="104" t="s">
        <v>897</v>
      </c>
      <c r="B144" s="68"/>
      <c r="C144" s="68"/>
      <c r="D144" s="68"/>
      <c r="E144" s="67"/>
      <c r="F144" s="68"/>
      <c r="G144" s="67"/>
      <c r="L144" s="146"/>
    </row>
    <row r="145" spans="1:12" ht="15" customHeight="1" collapsed="1" x14ac:dyDescent="0.25">
      <c r="A145" s="73"/>
      <c r="B145" s="75" t="s">
        <v>1098</v>
      </c>
      <c r="C145" s="73" t="s">
        <v>145</v>
      </c>
      <c r="D145" s="73" t="s">
        <v>146</v>
      </c>
      <c r="E145" s="38"/>
      <c r="F145" s="74" t="s">
        <v>149</v>
      </c>
      <c r="G145" s="41"/>
    </row>
    <row r="146" spans="1:12" x14ac:dyDescent="0.25">
      <c r="A146" s="104" t="s">
        <v>898</v>
      </c>
      <c r="B146" s="9" t="s">
        <v>63</v>
      </c>
      <c r="C146" s="126">
        <f>D2.Residential!C117</f>
        <v>1.7100000000000001E-2</v>
      </c>
      <c r="D146" s="126">
        <v>0</v>
      </c>
      <c r="E146" s="3"/>
      <c r="F146" s="108">
        <f>C146</f>
        <v>1.7100000000000001E-2</v>
      </c>
    </row>
    <row r="147" spans="1:12" x14ac:dyDescent="0.25">
      <c r="A147" s="104" t="s">
        <v>899</v>
      </c>
      <c r="B147" s="9" t="s">
        <v>19</v>
      </c>
      <c r="C147" s="126">
        <f>D2.Residential!C118</f>
        <v>7.9500000000000001E-2</v>
      </c>
      <c r="D147" s="126">
        <v>0</v>
      </c>
      <c r="E147" s="3"/>
      <c r="F147" s="108">
        <f>C147</f>
        <v>7.9500000000000001E-2</v>
      </c>
    </row>
    <row r="148" spans="1:12" x14ac:dyDescent="0.25">
      <c r="A148" s="104" t="s">
        <v>900</v>
      </c>
      <c r="B148" s="9" t="s">
        <v>20</v>
      </c>
      <c r="C148" s="126">
        <f>D2.Residential!C119</f>
        <v>0.11899999999999999</v>
      </c>
      <c r="D148" s="126">
        <v>0</v>
      </c>
      <c r="F148" s="108">
        <f>C148</f>
        <v>0.11899999999999999</v>
      </c>
      <c r="G148" s="67"/>
    </row>
    <row r="149" spans="1:12" x14ac:dyDescent="0.25">
      <c r="A149" s="104" t="s">
        <v>901</v>
      </c>
      <c r="B149" s="9" t="s">
        <v>21</v>
      </c>
      <c r="C149" s="126">
        <f>D2.Residential!C120</f>
        <v>0.28249999999999997</v>
      </c>
      <c r="D149" s="126">
        <v>0</v>
      </c>
      <c r="F149" s="108">
        <f>C149</f>
        <v>0.28249999999999997</v>
      </c>
    </row>
    <row r="150" spans="1:12" x14ac:dyDescent="0.25">
      <c r="A150" s="104" t="s">
        <v>902</v>
      </c>
      <c r="B150" s="9" t="s">
        <v>22</v>
      </c>
      <c r="C150" s="126">
        <f>D2.Residential!C121</f>
        <v>0.50180000000000002</v>
      </c>
      <c r="D150" s="126">
        <v>0</v>
      </c>
      <c r="F150" s="108">
        <f>C150</f>
        <v>0.50180000000000002</v>
      </c>
    </row>
    <row r="151" spans="1:12" s="66" customFormat="1" hidden="1" outlineLevel="1" x14ac:dyDescent="0.25">
      <c r="A151" s="104" t="s">
        <v>903</v>
      </c>
      <c r="B151" s="9"/>
      <c r="C151" s="68"/>
      <c r="D151" s="68"/>
      <c r="E151" s="68"/>
      <c r="F151" s="68"/>
      <c r="G151" s="67"/>
      <c r="L151" s="146"/>
    </row>
    <row r="152" spans="1:12" s="66" customFormat="1" hidden="1" outlineLevel="1" x14ac:dyDescent="0.25">
      <c r="A152" s="104" t="s">
        <v>904</v>
      </c>
      <c r="B152" s="9"/>
      <c r="C152" s="68"/>
      <c r="D152" s="68"/>
      <c r="E152" s="68"/>
      <c r="F152" s="68"/>
      <c r="G152" s="67"/>
      <c r="L152" s="146"/>
    </row>
    <row r="153" spans="1:12" s="66" customFormat="1" hidden="1" outlineLevel="1" x14ac:dyDescent="0.25">
      <c r="A153" s="104" t="s">
        <v>905</v>
      </c>
      <c r="B153" s="9"/>
      <c r="C153" s="68"/>
      <c r="D153" s="68"/>
      <c r="E153" s="68"/>
      <c r="F153" s="68"/>
      <c r="G153" s="67"/>
      <c r="L153" s="146"/>
    </row>
    <row r="154" spans="1:12" s="66" customFormat="1" hidden="1" outlineLevel="1" x14ac:dyDescent="0.25">
      <c r="A154" s="104" t="s">
        <v>906</v>
      </c>
      <c r="B154" s="9"/>
      <c r="C154" s="68"/>
      <c r="D154" s="68"/>
      <c r="E154" s="68"/>
      <c r="F154" s="68"/>
      <c r="G154" s="67"/>
      <c r="L154" s="146"/>
    </row>
    <row r="155" spans="1:12" ht="15" customHeight="1" collapsed="1" x14ac:dyDescent="0.25">
      <c r="A155" s="73"/>
      <c r="B155" s="75" t="s">
        <v>1099</v>
      </c>
      <c r="C155" s="73" t="s">
        <v>145</v>
      </c>
      <c r="D155" s="73" t="s">
        <v>146</v>
      </c>
      <c r="E155" s="38"/>
      <c r="F155" s="74" t="s">
        <v>149</v>
      </c>
      <c r="G155" s="41"/>
    </row>
    <row r="156" spans="1:12" x14ac:dyDescent="0.25">
      <c r="A156" s="104" t="s">
        <v>907</v>
      </c>
      <c r="B156" s="5" t="s">
        <v>89</v>
      </c>
      <c r="C156" s="139">
        <v>0</v>
      </c>
      <c r="D156" s="139">
        <v>0</v>
      </c>
      <c r="E156" s="3"/>
      <c r="F156" s="125">
        <v>0</v>
      </c>
      <c r="G156" s="125"/>
    </row>
    <row r="157" spans="1:12" s="66" customFormat="1" hidden="1" outlineLevel="1" x14ac:dyDescent="0.25">
      <c r="A157" s="104" t="s">
        <v>908</v>
      </c>
      <c r="B157" s="68"/>
      <c r="C157" s="68"/>
      <c r="D157" s="68"/>
      <c r="E157" s="67"/>
      <c r="F157" s="68"/>
      <c r="G157" s="104"/>
      <c r="L157" s="146"/>
    </row>
    <row r="158" spans="1:12" s="66" customFormat="1" hidden="1" outlineLevel="1" x14ac:dyDescent="0.25">
      <c r="A158" s="104" t="s">
        <v>909</v>
      </c>
      <c r="B158" s="68"/>
      <c r="C158" s="68"/>
      <c r="D158" s="68"/>
      <c r="E158" s="67"/>
      <c r="F158" s="68"/>
      <c r="G158" s="67"/>
      <c r="L158" s="146"/>
    </row>
    <row r="159" spans="1:12" s="66" customFormat="1" hidden="1" outlineLevel="1" x14ac:dyDescent="0.25">
      <c r="A159" s="104" t="s">
        <v>910</v>
      </c>
      <c r="B159" s="68"/>
      <c r="C159" s="68"/>
      <c r="D159" s="68"/>
      <c r="E159" s="67"/>
      <c r="F159" s="68"/>
      <c r="G159" s="67"/>
      <c r="L159" s="146"/>
    </row>
    <row r="160" spans="1:12" s="66" customFormat="1" hidden="1" outlineLevel="1" x14ac:dyDescent="0.25">
      <c r="A160" s="104" t="s">
        <v>911</v>
      </c>
      <c r="B160" s="68"/>
      <c r="C160" s="68"/>
      <c r="D160" s="68"/>
      <c r="E160" s="67"/>
      <c r="F160" s="68"/>
      <c r="G160" s="67"/>
      <c r="L160" s="146"/>
    </row>
    <row r="161" spans="1:12" s="66" customFormat="1" ht="18.75" collapsed="1" x14ac:dyDescent="0.25">
      <c r="A161" s="43"/>
      <c r="B161" s="46" t="s">
        <v>229</v>
      </c>
      <c r="C161" s="43"/>
      <c r="D161" s="43"/>
      <c r="E161" s="43"/>
      <c r="F161" s="44"/>
      <c r="G161" s="44"/>
      <c r="L161" s="146"/>
    </row>
    <row r="162" spans="1:12" s="66" customFormat="1" ht="15" customHeight="1" x14ac:dyDescent="0.25">
      <c r="A162" s="73"/>
      <c r="B162" s="75" t="s">
        <v>1100</v>
      </c>
      <c r="C162" s="73" t="s">
        <v>153</v>
      </c>
      <c r="D162" s="73" t="s">
        <v>59</v>
      </c>
      <c r="E162" s="59"/>
      <c r="F162" s="73" t="s">
        <v>145</v>
      </c>
      <c r="G162" s="73" t="s">
        <v>151</v>
      </c>
      <c r="L162" s="146"/>
    </row>
    <row r="163" spans="1:12" x14ac:dyDescent="0.25">
      <c r="A163" s="104" t="s">
        <v>912</v>
      </c>
      <c r="B163" s="100" t="s">
        <v>91</v>
      </c>
      <c r="C163" s="147">
        <f>D2.Residential!D170/1000</f>
        <v>58.330449999999999</v>
      </c>
      <c r="D163" s="147">
        <f>D2.Residential!D169</f>
        <v>503143</v>
      </c>
      <c r="E163" s="13"/>
      <c r="F163" s="48"/>
      <c r="G163" s="48"/>
    </row>
    <row r="164" spans="1:12" x14ac:dyDescent="0.25">
      <c r="A164" s="57"/>
      <c r="B164" s="49"/>
      <c r="C164" s="13"/>
      <c r="D164" s="13"/>
      <c r="E164" s="13"/>
      <c r="F164" s="48"/>
      <c r="G164" s="48"/>
    </row>
    <row r="165" spans="1:12" x14ac:dyDescent="0.25">
      <c r="B165" s="100" t="s">
        <v>154</v>
      </c>
      <c r="C165" s="13"/>
      <c r="D165" s="13"/>
      <c r="E165" s="13"/>
      <c r="F165" s="48"/>
      <c r="G165" s="48"/>
    </row>
    <row r="166" spans="1:12" x14ac:dyDescent="0.25">
      <c r="A166" s="104" t="s">
        <v>913</v>
      </c>
      <c r="B166" s="69" t="s">
        <v>1152</v>
      </c>
      <c r="C166" s="147">
        <f>D2.Residential!D178</f>
        <v>25613.813099999999</v>
      </c>
      <c r="D166" s="147">
        <f>D2.Residential!C178</f>
        <v>488603</v>
      </c>
      <c r="E166" s="13"/>
      <c r="F166" s="61">
        <f t="shared" ref="F166:F171" si="2">IF($C$190=0,"",IF(C166="[for completion]","",C166/$C$190))</f>
        <v>0.87274515466423486</v>
      </c>
      <c r="G166" s="61">
        <f t="shared" ref="G166:G171" si="3">IF($D$190=0,"",IF(D166="[for completion]","",D166/$D$190))</f>
        <v>0.97110165499669077</v>
      </c>
    </row>
    <row r="167" spans="1:12" x14ac:dyDescent="0.25">
      <c r="A167" s="104" t="s">
        <v>914</v>
      </c>
      <c r="B167" s="69" t="s">
        <v>1153</v>
      </c>
      <c r="C167" s="147">
        <f>D2.Residential!D179</f>
        <v>3532.9951999999998</v>
      </c>
      <c r="D167" s="147">
        <f>D2.Residential!C179</f>
        <v>14081</v>
      </c>
      <c r="E167" s="13"/>
      <c r="F167" s="61">
        <f t="shared" si="2"/>
        <v>0.12038053179407322</v>
      </c>
      <c r="G167" s="61">
        <f t="shared" si="3"/>
        <v>2.7986079504236368E-2</v>
      </c>
    </row>
    <row r="168" spans="1:12" x14ac:dyDescent="0.25">
      <c r="A168" s="104" t="s">
        <v>915</v>
      </c>
      <c r="B168" s="69" t="s">
        <v>1154</v>
      </c>
      <c r="C168" s="147">
        <f>D2.Residential!D180</f>
        <v>201.75120000000001</v>
      </c>
      <c r="D168" s="147">
        <f>D2.Residential!C180</f>
        <v>459</v>
      </c>
      <c r="E168" s="13"/>
      <c r="F168" s="61">
        <f t="shared" si="2"/>
        <v>6.8743135416918849E-3</v>
      </c>
      <c r="G168" s="61">
        <f t="shared" si="3"/>
        <v>9.122654990728282E-4</v>
      </c>
    </row>
    <row r="169" spans="1:12" x14ac:dyDescent="0.25">
      <c r="A169" s="104" t="s">
        <v>916</v>
      </c>
      <c r="B169" s="69" t="s">
        <v>1155</v>
      </c>
      <c r="C169" s="147">
        <f>D2.Residential!D181</f>
        <v>0</v>
      </c>
      <c r="D169" s="147">
        <f>D2.Residential!C181</f>
        <v>0</v>
      </c>
      <c r="E169" s="13"/>
      <c r="F169" s="61">
        <f t="shared" si="2"/>
        <v>0</v>
      </c>
      <c r="G169" s="61">
        <f t="shared" si="3"/>
        <v>0</v>
      </c>
    </row>
    <row r="170" spans="1:12" x14ac:dyDescent="0.25">
      <c r="A170" s="104" t="s">
        <v>917</v>
      </c>
      <c r="B170" s="69" t="s">
        <v>1156</v>
      </c>
      <c r="C170" s="147">
        <f>D2.Residential!D182</f>
        <v>0</v>
      </c>
      <c r="D170" s="147">
        <f>D2.Residential!C182</f>
        <v>0</v>
      </c>
      <c r="E170" s="13"/>
      <c r="F170" s="61">
        <f t="shared" si="2"/>
        <v>0</v>
      </c>
      <c r="G170" s="61">
        <f t="shared" si="3"/>
        <v>0</v>
      </c>
    </row>
    <row r="171" spans="1:12" x14ac:dyDescent="0.25">
      <c r="A171" s="104" t="s">
        <v>918</v>
      </c>
      <c r="B171" s="69" t="s">
        <v>1157</v>
      </c>
      <c r="C171" s="147">
        <f>D2.Residential!D183</f>
        <v>0</v>
      </c>
      <c r="D171" s="147">
        <f>D2.Residential!C183</f>
        <v>0</v>
      </c>
      <c r="E171" s="13"/>
      <c r="F171" s="61">
        <f t="shared" si="2"/>
        <v>0</v>
      </c>
      <c r="G171" s="61">
        <f t="shared" si="3"/>
        <v>0</v>
      </c>
      <c r="I171" s="66"/>
      <c r="J171" s="66"/>
    </row>
    <row r="172" spans="1:12" x14ac:dyDescent="0.25">
      <c r="A172" s="104" t="s">
        <v>919</v>
      </c>
      <c r="B172" s="69"/>
      <c r="E172" s="13"/>
      <c r="F172" s="61"/>
      <c r="G172" s="61"/>
    </row>
    <row r="173" spans="1:12" x14ac:dyDescent="0.25">
      <c r="A173" s="104" t="s">
        <v>920</v>
      </c>
      <c r="B173" s="69"/>
      <c r="E173" s="13"/>
      <c r="F173" s="61"/>
      <c r="G173" s="61"/>
    </row>
    <row r="174" spans="1:12" x14ac:dyDescent="0.25">
      <c r="A174" s="104" t="s">
        <v>921</v>
      </c>
      <c r="B174" s="69"/>
      <c r="E174" s="13"/>
      <c r="F174" s="61"/>
      <c r="G174" s="61"/>
    </row>
    <row r="175" spans="1:12" x14ac:dyDescent="0.25">
      <c r="A175" s="104" t="s">
        <v>922</v>
      </c>
      <c r="B175" s="69"/>
      <c r="E175" s="7"/>
      <c r="F175" s="61"/>
      <c r="G175" s="61"/>
    </row>
    <row r="176" spans="1:12" x14ac:dyDescent="0.25">
      <c r="A176" s="104" t="s">
        <v>923</v>
      </c>
      <c r="B176" s="69"/>
      <c r="E176" s="7"/>
      <c r="F176" s="61"/>
      <c r="G176" s="61"/>
    </row>
    <row r="177" spans="1:12" x14ac:dyDescent="0.25">
      <c r="A177" s="104" t="s">
        <v>924</v>
      </c>
      <c r="B177" s="69"/>
      <c r="E177" s="7"/>
      <c r="F177" s="61"/>
      <c r="G177" s="61"/>
    </row>
    <row r="178" spans="1:12" x14ac:dyDescent="0.25">
      <c r="A178" s="104" t="s">
        <v>925</v>
      </c>
      <c r="B178" s="69"/>
      <c r="E178" s="100"/>
      <c r="F178" s="140"/>
      <c r="G178" s="61"/>
    </row>
    <row r="179" spans="1:12" x14ac:dyDescent="0.25">
      <c r="A179" s="104" t="s">
        <v>926</v>
      </c>
      <c r="B179" s="69"/>
      <c r="E179" s="7"/>
      <c r="F179" s="61"/>
      <c r="G179" s="61"/>
    </row>
    <row r="180" spans="1:12" x14ac:dyDescent="0.25">
      <c r="A180" s="104" t="s">
        <v>927</v>
      </c>
      <c r="B180" s="69"/>
      <c r="E180" s="7"/>
      <c r="F180" s="61"/>
      <c r="G180" s="61"/>
    </row>
    <row r="181" spans="1:12" x14ac:dyDescent="0.25">
      <c r="A181" s="104" t="s">
        <v>928</v>
      </c>
      <c r="B181" s="69"/>
      <c r="F181" s="61"/>
      <c r="G181" s="57"/>
    </row>
    <row r="182" spans="1:12" x14ac:dyDescent="0.25">
      <c r="A182" s="104" t="s">
        <v>929</v>
      </c>
      <c r="B182" s="69"/>
      <c r="E182" s="14"/>
      <c r="F182" s="61"/>
      <c r="G182" s="61"/>
    </row>
    <row r="183" spans="1:12" x14ac:dyDescent="0.25">
      <c r="A183" s="104" t="s">
        <v>930</v>
      </c>
      <c r="B183" s="69"/>
      <c r="E183" s="14"/>
      <c r="F183" s="61"/>
      <c r="G183" s="61"/>
    </row>
    <row r="184" spans="1:12" x14ac:dyDescent="0.25">
      <c r="A184" s="104" t="s">
        <v>931</v>
      </c>
      <c r="B184" s="69"/>
      <c r="E184" s="14"/>
      <c r="F184" s="61"/>
      <c r="G184" s="61"/>
    </row>
    <row r="185" spans="1:12" x14ac:dyDescent="0.25">
      <c r="A185" s="104" t="s">
        <v>932</v>
      </c>
      <c r="B185" s="69"/>
      <c r="E185" s="14"/>
      <c r="F185" s="61"/>
      <c r="G185" s="61"/>
    </row>
    <row r="186" spans="1:12" x14ac:dyDescent="0.25">
      <c r="A186" s="104" t="s">
        <v>933</v>
      </c>
      <c r="B186" s="69"/>
      <c r="E186" s="14"/>
      <c r="F186" s="61"/>
      <c r="G186" s="61"/>
    </row>
    <row r="187" spans="1:12" x14ac:dyDescent="0.25">
      <c r="A187" s="104" t="s">
        <v>934</v>
      </c>
      <c r="B187" s="69"/>
      <c r="E187" s="14"/>
      <c r="F187" s="61"/>
      <c r="G187" s="61"/>
    </row>
    <row r="188" spans="1:12" x14ac:dyDescent="0.25">
      <c r="A188" s="104" t="s">
        <v>935</v>
      </c>
      <c r="B188" s="69"/>
      <c r="E188" s="14"/>
      <c r="F188" s="61"/>
      <c r="G188" s="61"/>
    </row>
    <row r="189" spans="1:12" x14ac:dyDescent="0.25">
      <c r="A189" s="104" t="s">
        <v>936</v>
      </c>
      <c r="B189" s="69"/>
      <c r="E189" s="14"/>
      <c r="F189" s="61"/>
      <c r="G189" s="61"/>
    </row>
    <row r="190" spans="1:12" x14ac:dyDescent="0.25">
      <c r="A190" s="104" t="s">
        <v>937</v>
      </c>
      <c r="B190" s="8" t="s">
        <v>1</v>
      </c>
      <c r="C190" s="147">
        <f>SUM(C166:C189)</f>
        <v>29348.559499999999</v>
      </c>
      <c r="D190" s="147">
        <f>SUM(D166:D189)</f>
        <v>503143</v>
      </c>
      <c r="E190" s="14"/>
      <c r="F190" s="125">
        <f>SUM(F166:F189)</f>
        <v>1</v>
      </c>
      <c r="G190" s="125">
        <f>SUM(G166:G189)</f>
        <v>1</v>
      </c>
    </row>
    <row r="191" spans="1:12" s="66" customFormat="1" ht="15" customHeight="1" x14ac:dyDescent="0.25">
      <c r="A191" s="73"/>
      <c r="B191" s="75" t="s">
        <v>1101</v>
      </c>
      <c r="C191" s="73" t="s">
        <v>153</v>
      </c>
      <c r="D191" s="73" t="s">
        <v>59</v>
      </c>
      <c r="E191" s="59"/>
      <c r="F191" s="73" t="s">
        <v>145</v>
      </c>
      <c r="G191" s="73" t="s">
        <v>151</v>
      </c>
      <c r="L191" s="146"/>
    </row>
    <row r="192" spans="1:12" x14ac:dyDescent="0.25">
      <c r="A192" s="104" t="s">
        <v>938</v>
      </c>
      <c r="B192" s="5" t="s">
        <v>138</v>
      </c>
      <c r="C192" s="108">
        <f>D2.Residential!D63</f>
        <v>0.65700000000000003</v>
      </c>
      <c r="D192" s="104"/>
      <c r="G192" s="5"/>
      <c r="I192" s="141"/>
      <c r="K192" s="141"/>
    </row>
    <row r="193" spans="1:12" x14ac:dyDescent="0.25">
      <c r="C193" s="104"/>
      <c r="D193" s="104"/>
      <c r="G193" s="5"/>
      <c r="I193" s="141"/>
      <c r="K193" s="141"/>
    </row>
    <row r="194" spans="1:12" s="66" customFormat="1" x14ac:dyDescent="0.25">
      <c r="A194" s="104"/>
      <c r="B194" s="100" t="s">
        <v>249</v>
      </c>
      <c r="C194" s="68"/>
      <c r="D194" s="68"/>
      <c r="E194" s="68"/>
      <c r="F194" s="68"/>
      <c r="G194" s="68"/>
      <c r="I194" s="141"/>
      <c r="K194" s="141"/>
      <c r="L194" s="146"/>
    </row>
    <row r="195" spans="1:12" x14ac:dyDescent="0.25">
      <c r="A195" s="104" t="s">
        <v>939</v>
      </c>
      <c r="B195" s="5" t="s">
        <v>170</v>
      </c>
      <c r="C195" s="147">
        <v>4370.5249662099995</v>
      </c>
      <c r="D195" s="147">
        <v>169443</v>
      </c>
      <c r="F195" s="61">
        <f t="shared" ref="F195:F209" si="4">IF($C$203=0,"",IF(C195="[for completion]","",C195/$C$203))</f>
        <v>0.14891786999472248</v>
      </c>
      <c r="G195" s="61">
        <f>IF($D$203=0,"",IF(D195="[for completion]","",D195/$D$203))</f>
        <v>0.33676906962831638</v>
      </c>
      <c r="I195" s="143"/>
      <c r="K195" s="141"/>
    </row>
    <row r="196" spans="1:12" x14ac:dyDescent="0.25">
      <c r="A196" s="104" t="s">
        <v>940</v>
      </c>
      <c r="B196" s="68" t="s">
        <v>172</v>
      </c>
      <c r="C196" s="147">
        <v>2424.2036963999999</v>
      </c>
      <c r="D196" s="147">
        <v>45080</v>
      </c>
      <c r="F196" s="61">
        <f t="shared" si="4"/>
        <v>8.2600432143115424E-2</v>
      </c>
      <c r="G196" s="61">
        <f t="shared" ref="G196:G202" si="5">IF($D$203=0,"",IF(D196="[for completion]","",D196/$D$203))</f>
        <v>8.959679454946208E-2</v>
      </c>
      <c r="I196" s="141"/>
      <c r="K196" s="141"/>
    </row>
    <row r="197" spans="1:12" x14ac:dyDescent="0.25">
      <c r="A197" s="104" t="s">
        <v>941</v>
      </c>
      <c r="B197" s="68" t="s">
        <v>173</v>
      </c>
      <c r="C197" s="147">
        <v>3161.45234605</v>
      </c>
      <c r="D197" s="147">
        <v>51846</v>
      </c>
      <c r="F197" s="61">
        <f t="shared" si="4"/>
        <v>0.10772086948443781</v>
      </c>
      <c r="G197" s="61">
        <f t="shared" si="5"/>
        <v>0.1030442637580171</v>
      </c>
      <c r="I197" s="141"/>
      <c r="K197" s="141"/>
    </row>
    <row r="198" spans="1:12" x14ac:dyDescent="0.25">
      <c r="A198" s="104" t="s">
        <v>942</v>
      </c>
      <c r="B198" s="68" t="s">
        <v>174</v>
      </c>
      <c r="C198" s="147">
        <v>4247.0487655799998</v>
      </c>
      <c r="D198" s="147">
        <v>62823</v>
      </c>
      <c r="F198" s="61">
        <f t="shared" si="4"/>
        <v>0.14471063792648745</v>
      </c>
      <c r="G198" s="61">
        <f t="shared" si="5"/>
        <v>0.1248611229809418</v>
      </c>
      <c r="I198" s="141"/>
      <c r="K198" s="141"/>
    </row>
    <row r="199" spans="1:12" x14ac:dyDescent="0.25">
      <c r="A199" s="104" t="s">
        <v>943</v>
      </c>
      <c r="B199" s="68" t="s">
        <v>175</v>
      </c>
      <c r="C199" s="147">
        <v>5788.86410591</v>
      </c>
      <c r="D199" s="147">
        <v>76903</v>
      </c>
      <c r="F199" s="61">
        <f t="shared" si="4"/>
        <v>0.19724525520525293</v>
      </c>
      <c r="G199" s="61">
        <f t="shared" si="5"/>
        <v>0.15284521497864426</v>
      </c>
      <c r="I199" s="141"/>
      <c r="K199" s="141"/>
    </row>
    <row r="200" spans="1:12" x14ac:dyDescent="0.25">
      <c r="A200" s="104" t="s">
        <v>944</v>
      </c>
      <c r="B200" s="68" t="s">
        <v>176</v>
      </c>
      <c r="C200" s="147">
        <v>6590.6170887300004</v>
      </c>
      <c r="D200" s="147">
        <v>72071</v>
      </c>
      <c r="F200" s="61">
        <f t="shared" si="4"/>
        <v>0.2245635630484881</v>
      </c>
      <c r="G200" s="61">
        <f t="shared" si="5"/>
        <v>0.14324158340670545</v>
      </c>
      <c r="I200" s="141"/>
      <c r="K200" s="141"/>
    </row>
    <row r="201" spans="1:12" x14ac:dyDescent="0.25">
      <c r="A201" s="104" t="s">
        <v>945</v>
      </c>
      <c r="B201" s="68" t="s">
        <v>177</v>
      </c>
      <c r="C201" s="147">
        <v>2765.84851807</v>
      </c>
      <c r="D201" s="147">
        <v>24977</v>
      </c>
      <c r="F201" s="61">
        <f t="shared" si="4"/>
        <v>9.4241372197495746E-2</v>
      </c>
      <c r="G201" s="61">
        <f t="shared" si="5"/>
        <v>4.9641950697912919E-2</v>
      </c>
      <c r="I201" s="141"/>
      <c r="K201" s="141"/>
    </row>
    <row r="202" spans="1:12" x14ac:dyDescent="0.25">
      <c r="A202" s="104" t="s">
        <v>946</v>
      </c>
      <c r="B202" s="68" t="s">
        <v>171</v>
      </c>
      <c r="C202" s="147">
        <v>0</v>
      </c>
      <c r="D202" s="147">
        <v>0</v>
      </c>
      <c r="F202" s="61">
        <f t="shared" si="4"/>
        <v>0</v>
      </c>
      <c r="G202" s="61">
        <f t="shared" si="5"/>
        <v>0</v>
      </c>
      <c r="I202" s="141"/>
      <c r="K202" s="141"/>
    </row>
    <row r="203" spans="1:12" s="53" customFormat="1" x14ac:dyDescent="0.25">
      <c r="A203" s="104" t="s">
        <v>947</v>
      </c>
      <c r="B203" s="56" t="s">
        <v>1</v>
      </c>
      <c r="C203" s="147">
        <f>SUM(C195:C202)</f>
        <v>29348.559486950002</v>
      </c>
      <c r="D203" s="147">
        <f>SUM(D195:D202)</f>
        <v>503143</v>
      </c>
      <c r="E203" s="54"/>
      <c r="F203" s="125">
        <f>SUM(F195:F202)</f>
        <v>1</v>
      </c>
      <c r="G203" s="125">
        <f>SUM(G195:G202)</f>
        <v>0.99999999999999989</v>
      </c>
      <c r="I203" s="141"/>
      <c r="K203" s="141"/>
      <c r="L203" s="146"/>
    </row>
    <row r="204" spans="1:12" s="66" customFormat="1" hidden="1" outlineLevel="1" x14ac:dyDescent="0.25">
      <c r="A204" s="104" t="s">
        <v>948</v>
      </c>
      <c r="B204" s="82" t="s">
        <v>178</v>
      </c>
      <c r="C204" s="68"/>
      <c r="D204" s="68"/>
      <c r="E204" s="68"/>
      <c r="F204" s="61">
        <f t="shared" si="4"/>
        <v>0</v>
      </c>
      <c r="G204" s="61">
        <f t="shared" ref="G204:G209" si="6">IF($D$203=0,"",IF(D204="[for completion]","",D204/$D$203))</f>
        <v>0</v>
      </c>
      <c r="I204" s="141">
        <v>2.7492762129550547E-5</v>
      </c>
      <c r="L204" s="146"/>
    </row>
    <row r="205" spans="1:12" s="66" customFormat="1" hidden="1" outlineLevel="1" x14ac:dyDescent="0.25">
      <c r="A205" s="104" t="s">
        <v>949</v>
      </c>
      <c r="B205" s="82" t="s">
        <v>179</v>
      </c>
      <c r="C205" s="68"/>
      <c r="D205" s="68"/>
      <c r="E205" s="68"/>
      <c r="F205" s="61">
        <f t="shared" si="4"/>
        <v>0</v>
      </c>
      <c r="G205" s="61">
        <f t="shared" si="6"/>
        <v>0</v>
      </c>
      <c r="L205" s="146"/>
    </row>
    <row r="206" spans="1:12" s="66" customFormat="1" hidden="1" outlineLevel="1" x14ac:dyDescent="0.25">
      <c r="A206" s="104" t="s">
        <v>950</v>
      </c>
      <c r="B206" s="82" t="s">
        <v>180</v>
      </c>
      <c r="C206" s="68"/>
      <c r="D206" s="68"/>
      <c r="E206" s="68"/>
      <c r="F206" s="61">
        <f t="shared" si="4"/>
        <v>0</v>
      </c>
      <c r="G206" s="61">
        <f t="shared" si="6"/>
        <v>0</v>
      </c>
      <c r="L206" s="146"/>
    </row>
    <row r="207" spans="1:12" s="66" customFormat="1" hidden="1" outlineLevel="1" x14ac:dyDescent="0.25">
      <c r="A207" s="104" t="s">
        <v>951</v>
      </c>
      <c r="B207" s="82" t="s">
        <v>181</v>
      </c>
      <c r="C207" s="68"/>
      <c r="D207" s="68"/>
      <c r="E207" s="68"/>
      <c r="F207" s="61">
        <f t="shared" si="4"/>
        <v>0</v>
      </c>
      <c r="G207" s="61">
        <f t="shared" si="6"/>
        <v>0</v>
      </c>
      <c r="L207" s="146"/>
    </row>
    <row r="208" spans="1:12" s="66" customFormat="1" hidden="1" outlineLevel="1" x14ac:dyDescent="0.25">
      <c r="A208" s="104" t="s">
        <v>952</v>
      </c>
      <c r="B208" s="82" t="s">
        <v>182</v>
      </c>
      <c r="C208" s="68"/>
      <c r="D208" s="68"/>
      <c r="E208" s="68"/>
      <c r="F208" s="61">
        <f t="shared" si="4"/>
        <v>0</v>
      </c>
      <c r="G208" s="61">
        <f t="shared" si="6"/>
        <v>0</v>
      </c>
      <c r="L208" s="146"/>
    </row>
    <row r="209" spans="1:12" s="66" customFormat="1" hidden="1" outlineLevel="1" x14ac:dyDescent="0.25">
      <c r="A209" s="104" t="s">
        <v>953</v>
      </c>
      <c r="B209" s="82" t="s">
        <v>183</v>
      </c>
      <c r="C209" s="68"/>
      <c r="D209" s="68"/>
      <c r="E209" s="68"/>
      <c r="F209" s="61">
        <f t="shared" si="4"/>
        <v>0</v>
      </c>
      <c r="G209" s="61">
        <f t="shared" si="6"/>
        <v>0</v>
      </c>
      <c r="L209" s="146"/>
    </row>
    <row r="210" spans="1:12" s="66" customFormat="1" hidden="1" outlineLevel="1" x14ac:dyDescent="0.25">
      <c r="A210" s="104" t="s">
        <v>954</v>
      </c>
      <c r="B210" s="82"/>
      <c r="C210" s="68"/>
      <c r="D210" s="68"/>
      <c r="E210" s="68"/>
      <c r="F210" s="61"/>
      <c r="G210" s="61"/>
      <c r="L210" s="146"/>
    </row>
    <row r="211" spans="1:12" s="66" customFormat="1" hidden="1" outlineLevel="1" x14ac:dyDescent="0.25">
      <c r="A211" s="104" t="s">
        <v>955</v>
      </c>
      <c r="B211" s="82"/>
      <c r="C211" s="68"/>
      <c r="D211" s="68"/>
      <c r="E211" s="68"/>
      <c r="F211" s="61"/>
      <c r="G211" s="61"/>
      <c r="L211" s="146"/>
    </row>
    <row r="212" spans="1:12" s="66" customFormat="1" hidden="1" outlineLevel="1" x14ac:dyDescent="0.25">
      <c r="A212" s="104" t="s">
        <v>956</v>
      </c>
      <c r="B212" s="82"/>
      <c r="C212" s="68"/>
      <c r="D212" s="68"/>
      <c r="E212" s="68"/>
      <c r="F212" s="61"/>
      <c r="G212" s="61"/>
      <c r="L212" s="146"/>
    </row>
    <row r="213" spans="1:12" s="66" customFormat="1" ht="15" customHeight="1" collapsed="1" x14ac:dyDescent="0.25">
      <c r="A213" s="73"/>
      <c r="B213" s="75" t="s">
        <v>1102</v>
      </c>
      <c r="C213" s="73" t="s">
        <v>153</v>
      </c>
      <c r="D213" s="73" t="s">
        <v>59</v>
      </c>
      <c r="E213" s="59"/>
      <c r="F213" s="73" t="s">
        <v>145</v>
      </c>
      <c r="G213" s="73" t="s">
        <v>151</v>
      </c>
      <c r="K213" s="143"/>
      <c r="L213" s="146"/>
    </row>
    <row r="214" spans="1:12" s="53" customFormat="1" x14ac:dyDescent="0.25">
      <c r="A214" s="104" t="s">
        <v>957</v>
      </c>
      <c r="B214" s="54" t="s">
        <v>138</v>
      </c>
      <c r="C214" s="108">
        <f>D2.Residential!D83</f>
        <v>0.66269999999999996</v>
      </c>
      <c r="D214" s="104"/>
      <c r="E214" s="54"/>
      <c r="F214" s="54"/>
      <c r="G214" s="54"/>
      <c r="L214" s="146"/>
    </row>
    <row r="215" spans="1:12" s="66" customFormat="1" x14ac:dyDescent="0.25">
      <c r="A215" s="68"/>
      <c r="B215" s="68"/>
      <c r="C215" s="138"/>
      <c r="D215" s="138"/>
      <c r="E215" s="68"/>
      <c r="F215" s="68"/>
      <c r="G215" s="68"/>
      <c r="L215" s="146"/>
    </row>
    <row r="216" spans="1:12" s="53" customFormat="1" x14ac:dyDescent="0.25">
      <c r="A216" s="68"/>
      <c r="B216" s="100" t="s">
        <v>249</v>
      </c>
      <c r="C216" s="68"/>
      <c r="D216" s="68"/>
      <c r="E216" s="54"/>
      <c r="F216" s="54"/>
      <c r="G216" s="54"/>
      <c r="K216" s="143"/>
      <c r="L216" s="146"/>
    </row>
    <row r="217" spans="1:12" s="53" customFormat="1" x14ac:dyDescent="0.25">
      <c r="A217" s="104" t="s">
        <v>958</v>
      </c>
      <c r="B217" s="68" t="s">
        <v>170</v>
      </c>
      <c r="C217" s="147">
        <v>4603.7710659699997</v>
      </c>
      <c r="D217" s="147">
        <v>174015</v>
      </c>
      <c r="E217" s="54"/>
      <c r="F217" s="61">
        <f>IF($C$225=0,"",IF(C217="[Mark as ND1 if not relevant]","",C217/$C$225))</f>
        <v>0.15686531626934169</v>
      </c>
      <c r="G217" s="61">
        <f>D217/$D$225</f>
        <v>0.34132233350201835</v>
      </c>
      <c r="K217" s="143"/>
      <c r="L217" s="146"/>
    </row>
    <row r="218" spans="1:12" s="53" customFormat="1" x14ac:dyDescent="0.25">
      <c r="A218" s="104" t="s">
        <v>959</v>
      </c>
      <c r="B218" s="68" t="s">
        <v>172</v>
      </c>
      <c r="C218" s="147">
        <v>2270.9281380100001</v>
      </c>
      <c r="D218" s="147">
        <v>40627</v>
      </c>
      <c r="E218" s="54"/>
      <c r="F218" s="61">
        <f>IF($C$225=0,"",IF(C218="[Mark as ND1 if not relevant]","",C218/$C$225))</f>
        <v>7.7377839924981026E-2</v>
      </c>
      <c r="G218" s="61">
        <f t="shared" ref="G218:G224" si="7">D218/$D$225</f>
        <v>7.9687971974752164E-2</v>
      </c>
      <c r="K218" s="143"/>
      <c r="L218" s="146"/>
    </row>
    <row r="219" spans="1:12" s="53" customFormat="1" x14ac:dyDescent="0.25">
      <c r="A219" s="104" t="s">
        <v>960</v>
      </c>
      <c r="B219" s="68" t="s">
        <v>173</v>
      </c>
      <c r="C219" s="147">
        <v>2913.24836465</v>
      </c>
      <c r="D219" s="147">
        <v>46788</v>
      </c>
      <c r="E219" s="54"/>
      <c r="F219" s="61">
        <f t="shared" ref="F219:F224" si="8">IF($C$225=0,"",IF(C219="[Mark as ND1 if not relevant]","",C219/$C$225))</f>
        <v>9.9263759979272309E-2</v>
      </c>
      <c r="G219" s="61">
        <f t="shared" si="7"/>
        <v>9.1772487083828597E-2</v>
      </c>
      <c r="K219" s="143"/>
      <c r="L219" s="146"/>
    </row>
    <row r="220" spans="1:12" s="53" customFormat="1" x14ac:dyDescent="0.25">
      <c r="A220" s="104" t="s">
        <v>961</v>
      </c>
      <c r="B220" s="68" t="s">
        <v>174</v>
      </c>
      <c r="C220" s="147">
        <v>3885.8776915399999</v>
      </c>
      <c r="D220" s="147">
        <v>56727</v>
      </c>
      <c r="E220" s="54"/>
      <c r="F220" s="61">
        <f t="shared" si="8"/>
        <v>0.13240437552881862</v>
      </c>
      <c r="G220" s="61">
        <f t="shared" si="7"/>
        <v>0.11126737357451366</v>
      </c>
      <c r="K220" s="143"/>
      <c r="L220" s="146"/>
    </row>
    <row r="221" spans="1:12" s="53" customFormat="1" x14ac:dyDescent="0.25">
      <c r="A221" s="104" t="s">
        <v>962</v>
      </c>
      <c r="B221" s="68" t="s">
        <v>175</v>
      </c>
      <c r="C221" s="147">
        <v>5307.9645212900004</v>
      </c>
      <c r="D221" s="147">
        <v>70417</v>
      </c>
      <c r="E221" s="54"/>
      <c r="F221" s="61">
        <f t="shared" si="8"/>
        <v>0.18085945661660896</v>
      </c>
      <c r="G221" s="61">
        <f t="shared" si="7"/>
        <v>0.13811967220188848</v>
      </c>
      <c r="K221" s="143"/>
      <c r="L221" s="146"/>
    </row>
    <row r="222" spans="1:12" s="53" customFormat="1" x14ac:dyDescent="0.25">
      <c r="A222" s="104" t="s">
        <v>963</v>
      </c>
      <c r="B222" s="68" t="s">
        <v>176</v>
      </c>
      <c r="C222" s="147">
        <v>6822.0510811599997</v>
      </c>
      <c r="D222" s="147">
        <v>78371</v>
      </c>
      <c r="E222" s="54"/>
      <c r="F222" s="61">
        <f t="shared" si="8"/>
        <v>0.23244926498670107</v>
      </c>
      <c r="G222" s="61">
        <f t="shared" si="7"/>
        <v>0.15372107346427996</v>
      </c>
      <c r="K222" s="143"/>
      <c r="L222" s="146"/>
    </row>
    <row r="223" spans="1:12" s="53" customFormat="1" x14ac:dyDescent="0.25">
      <c r="A223" s="104" t="s">
        <v>964</v>
      </c>
      <c r="B223" s="68" t="s">
        <v>177</v>
      </c>
      <c r="C223" s="147">
        <v>3357.6304870099998</v>
      </c>
      <c r="D223" s="147">
        <v>36160</v>
      </c>
      <c r="E223" s="54"/>
      <c r="F223" s="61">
        <f t="shared" si="8"/>
        <v>0.11440529094802725</v>
      </c>
      <c r="G223" s="61">
        <f t="shared" si="7"/>
        <v>7.0926159120954999E-2</v>
      </c>
      <c r="K223" s="143"/>
      <c r="L223" s="146"/>
    </row>
    <row r="224" spans="1:12" s="53" customFormat="1" x14ac:dyDescent="0.25">
      <c r="A224" s="104" t="s">
        <v>965</v>
      </c>
      <c r="B224" s="68" t="s">
        <v>171</v>
      </c>
      <c r="C224" s="147">
        <v>187.08813731999999</v>
      </c>
      <c r="D224" s="147">
        <v>6721</v>
      </c>
      <c r="E224" s="54"/>
      <c r="F224" s="61">
        <f t="shared" si="8"/>
        <v>6.3746957462491394E-3</v>
      </c>
      <c r="G224" s="61">
        <f t="shared" si="7"/>
        <v>1.3182929077763786E-2</v>
      </c>
      <c r="L224" s="146"/>
    </row>
    <row r="225" spans="1:12" s="53" customFormat="1" x14ac:dyDescent="0.25">
      <c r="A225" s="104" t="s">
        <v>966</v>
      </c>
      <c r="B225" s="56" t="s">
        <v>1</v>
      </c>
      <c r="C225" s="147">
        <f>SUM(C217:C224)</f>
        <v>29348.559486949998</v>
      </c>
      <c r="D225" s="147">
        <f>SUM(D217:D224)</f>
        <v>509826</v>
      </c>
      <c r="E225" s="54"/>
      <c r="F225" s="125">
        <f>SUM(F217:F224)</f>
        <v>1</v>
      </c>
      <c r="G225" s="125">
        <f>G203</f>
        <v>0.99999999999999989</v>
      </c>
      <c r="L225" s="146"/>
    </row>
    <row r="226" spans="1:12" s="66" customFormat="1" outlineLevel="1" x14ac:dyDescent="0.25">
      <c r="A226" s="104" t="s">
        <v>967</v>
      </c>
      <c r="B226" s="82" t="s">
        <v>178</v>
      </c>
      <c r="C226" s="68"/>
      <c r="D226" s="68"/>
      <c r="E226" s="68"/>
      <c r="F226" s="61">
        <f t="shared" ref="F226:F231" si="9">IF($C$225=0,"",IF(C226="[for completion]","",C226/$C$225))</f>
        <v>0</v>
      </c>
      <c r="G226" s="61">
        <f t="shared" ref="G226:G231" si="10">IF($D$225=0,"",IF(D226="[for completion]","",D226/$D$225))</f>
        <v>0</v>
      </c>
      <c r="L226" s="146"/>
    </row>
    <row r="227" spans="1:12" s="66" customFormat="1" outlineLevel="1" x14ac:dyDescent="0.25">
      <c r="A227" s="104" t="s">
        <v>968</v>
      </c>
      <c r="B227" s="82" t="s">
        <v>179</v>
      </c>
      <c r="C227" s="68"/>
      <c r="D227" s="68"/>
      <c r="E227" s="68"/>
      <c r="F227" s="61">
        <f t="shared" si="9"/>
        <v>0</v>
      </c>
      <c r="G227" s="61">
        <f t="shared" si="10"/>
        <v>0</v>
      </c>
      <c r="L227" s="146"/>
    </row>
    <row r="228" spans="1:12" s="66" customFormat="1" outlineLevel="1" x14ac:dyDescent="0.25">
      <c r="A228" s="104" t="s">
        <v>969</v>
      </c>
      <c r="B228" s="82" t="s">
        <v>180</v>
      </c>
      <c r="C228" s="68"/>
      <c r="D228" s="68"/>
      <c r="E228" s="68"/>
      <c r="F228" s="61">
        <f t="shared" si="9"/>
        <v>0</v>
      </c>
      <c r="G228" s="61">
        <f t="shared" si="10"/>
        <v>0</v>
      </c>
      <c r="L228" s="146"/>
    </row>
    <row r="229" spans="1:12" s="66" customFormat="1" outlineLevel="1" x14ac:dyDescent="0.25">
      <c r="A229" s="104" t="s">
        <v>970</v>
      </c>
      <c r="B229" s="82" t="s">
        <v>181</v>
      </c>
      <c r="C229" s="68"/>
      <c r="D229" s="68"/>
      <c r="E229" s="68"/>
      <c r="F229" s="61">
        <f t="shared" si="9"/>
        <v>0</v>
      </c>
      <c r="G229" s="61">
        <f t="shared" si="10"/>
        <v>0</v>
      </c>
      <c r="L229" s="146"/>
    </row>
    <row r="230" spans="1:12" s="66" customFormat="1" outlineLevel="1" x14ac:dyDescent="0.25">
      <c r="A230" s="104" t="s">
        <v>971</v>
      </c>
      <c r="B230" s="82" t="s">
        <v>182</v>
      </c>
      <c r="C230" s="68"/>
      <c r="D230" s="68"/>
      <c r="E230" s="68"/>
      <c r="F230" s="61">
        <f t="shared" si="9"/>
        <v>0</v>
      </c>
      <c r="G230" s="61">
        <f t="shared" si="10"/>
        <v>0</v>
      </c>
      <c r="L230" s="146"/>
    </row>
    <row r="231" spans="1:12" s="66" customFormat="1" outlineLevel="1" x14ac:dyDescent="0.25">
      <c r="A231" s="104" t="s">
        <v>972</v>
      </c>
      <c r="B231" s="82" t="s">
        <v>183</v>
      </c>
      <c r="C231" s="68"/>
      <c r="D231" s="68"/>
      <c r="E231" s="68"/>
      <c r="F231" s="61">
        <f t="shared" si="9"/>
        <v>0</v>
      </c>
      <c r="G231" s="61">
        <f t="shared" si="10"/>
        <v>0</v>
      </c>
      <c r="L231" s="146"/>
    </row>
    <row r="232" spans="1:12" s="66" customFormat="1" outlineLevel="1" x14ac:dyDescent="0.25">
      <c r="A232" s="104" t="s">
        <v>973</v>
      </c>
      <c r="B232" s="82"/>
      <c r="C232" s="68"/>
      <c r="D232" s="68"/>
      <c r="E232" s="68"/>
      <c r="F232" s="142"/>
      <c r="G232" s="61"/>
      <c r="L232" s="146"/>
    </row>
    <row r="233" spans="1:12" s="66" customFormat="1" outlineLevel="1" x14ac:dyDescent="0.25">
      <c r="A233" s="104" t="s">
        <v>974</v>
      </c>
      <c r="B233" s="82"/>
      <c r="C233" s="68"/>
      <c r="D233" s="68"/>
      <c r="E233" s="68"/>
      <c r="F233" s="61"/>
      <c r="G233" s="61"/>
      <c r="L233" s="146"/>
    </row>
    <row r="234" spans="1:12" s="66" customFormat="1" outlineLevel="1" x14ac:dyDescent="0.25">
      <c r="A234" s="104" t="s">
        <v>975</v>
      </c>
      <c r="B234" s="82"/>
      <c r="C234" s="68"/>
      <c r="D234" s="68"/>
      <c r="E234" s="68"/>
      <c r="F234" s="61"/>
      <c r="G234" s="61"/>
      <c r="L234" s="146"/>
    </row>
    <row r="235" spans="1:12" ht="15" customHeight="1" x14ac:dyDescent="0.25">
      <c r="A235" s="73"/>
      <c r="B235" s="75" t="s">
        <v>1103</v>
      </c>
      <c r="C235" s="73" t="s">
        <v>145</v>
      </c>
      <c r="D235" s="39"/>
      <c r="E235" s="38"/>
      <c r="F235" s="39"/>
      <c r="G235" s="39"/>
    </row>
    <row r="236" spans="1:12" x14ac:dyDescent="0.2">
      <c r="A236" s="104" t="s">
        <v>976</v>
      </c>
      <c r="B236" s="5" t="s">
        <v>12</v>
      </c>
      <c r="C236" s="124">
        <f>D2.Residential!C127</f>
        <v>0.80910000000000004</v>
      </c>
      <c r="E236" s="14"/>
      <c r="F236" s="14"/>
      <c r="G236" s="14"/>
    </row>
    <row r="237" spans="1:12" x14ac:dyDescent="0.2">
      <c r="A237" s="104" t="s">
        <v>977</v>
      </c>
      <c r="B237" s="5" t="s">
        <v>141</v>
      </c>
      <c r="C237" s="124">
        <f>D2.Residential!C128</f>
        <v>2.3800000000000002E-2</v>
      </c>
      <c r="E237" s="14"/>
      <c r="F237" s="14"/>
    </row>
    <row r="238" spans="1:12" x14ac:dyDescent="0.2">
      <c r="A238" s="104" t="s">
        <v>978</v>
      </c>
      <c r="B238" s="5" t="s">
        <v>2673</v>
      </c>
      <c r="C238" s="124">
        <f>D2.Residential!C129</f>
        <v>0.1671</v>
      </c>
      <c r="E238" s="14"/>
      <c r="F238" s="14"/>
    </row>
    <row r="239" spans="1:12" x14ac:dyDescent="0.2">
      <c r="A239" s="104" t="s">
        <v>979</v>
      </c>
      <c r="B239" s="5" t="s">
        <v>2674</v>
      </c>
      <c r="C239" s="124">
        <v>0</v>
      </c>
      <c r="E239" s="14"/>
      <c r="F239" s="14"/>
    </row>
    <row r="240" spans="1:12" s="66" customFormat="1" x14ac:dyDescent="0.2">
      <c r="A240" s="104" t="s">
        <v>2672</v>
      </c>
      <c r="B240" s="104" t="s">
        <v>2</v>
      </c>
      <c r="C240" s="124">
        <v>0</v>
      </c>
      <c r="D240" s="104"/>
      <c r="E240" s="72"/>
      <c r="F240" s="72"/>
      <c r="G240" s="67"/>
      <c r="L240" s="146"/>
    </row>
    <row r="241" spans="1:12" s="66" customFormat="1" outlineLevel="1" x14ac:dyDescent="0.25">
      <c r="A241" s="104" t="s">
        <v>980</v>
      </c>
      <c r="B241" s="82" t="s">
        <v>158</v>
      </c>
      <c r="C241" s="68"/>
      <c r="D241" s="68"/>
      <c r="E241" s="72"/>
      <c r="F241" s="72"/>
      <c r="G241" s="67"/>
      <c r="L241" s="146"/>
    </row>
    <row r="242" spans="1:12" s="66" customFormat="1" outlineLevel="1" x14ac:dyDescent="0.25">
      <c r="A242" s="104" t="s">
        <v>981</v>
      </c>
      <c r="B242" s="82" t="s">
        <v>159</v>
      </c>
      <c r="D242" s="68"/>
      <c r="E242" s="72"/>
      <c r="F242" s="72"/>
      <c r="G242" s="67"/>
      <c r="L242" s="146"/>
    </row>
    <row r="243" spans="1:12" s="66" customFormat="1" outlineLevel="1" x14ac:dyDescent="0.25">
      <c r="A243" s="104" t="s">
        <v>982</v>
      </c>
      <c r="B243" s="82" t="s">
        <v>208</v>
      </c>
      <c r="C243" s="68"/>
      <c r="D243" s="68"/>
      <c r="E243" s="72"/>
      <c r="F243" s="72"/>
      <c r="G243" s="67"/>
      <c r="L243" s="146"/>
    </row>
    <row r="244" spans="1:12" s="66" customFormat="1" outlineLevel="1" x14ac:dyDescent="0.25">
      <c r="A244" s="104" t="s">
        <v>983</v>
      </c>
      <c r="B244" s="82" t="s">
        <v>209</v>
      </c>
      <c r="C244" s="68"/>
      <c r="D244" s="104"/>
      <c r="E244" s="72"/>
      <c r="F244" s="72"/>
      <c r="G244" s="67"/>
      <c r="L244" s="146"/>
    </row>
    <row r="245" spans="1:12" s="66" customFormat="1" outlineLevel="1" x14ac:dyDescent="0.25">
      <c r="A245" s="104" t="s">
        <v>984</v>
      </c>
      <c r="B245" s="82" t="s">
        <v>210</v>
      </c>
      <c r="C245" s="68"/>
      <c r="D245" s="68"/>
      <c r="E245" s="72"/>
      <c r="F245" s="72"/>
      <c r="G245" s="67"/>
      <c r="L245" s="146"/>
    </row>
    <row r="246" spans="1:12" s="66" customFormat="1" outlineLevel="1" x14ac:dyDescent="0.25">
      <c r="A246" s="104" t="s">
        <v>985</v>
      </c>
      <c r="B246" s="82" t="s">
        <v>156</v>
      </c>
      <c r="C246" s="68"/>
      <c r="D246" s="68"/>
      <c r="E246" s="72"/>
      <c r="F246" s="72"/>
      <c r="G246" s="67"/>
      <c r="L246" s="146"/>
    </row>
    <row r="247" spans="1:12" s="66" customFormat="1" outlineLevel="1" x14ac:dyDescent="0.25">
      <c r="A247" s="104" t="s">
        <v>986</v>
      </c>
      <c r="B247" s="82" t="s">
        <v>156</v>
      </c>
      <c r="C247" s="68"/>
      <c r="D247" s="68"/>
      <c r="E247" s="72"/>
      <c r="F247" s="72"/>
      <c r="G247" s="67"/>
      <c r="L247" s="146"/>
    </row>
    <row r="248" spans="1:12" s="66" customFormat="1" outlineLevel="1" x14ac:dyDescent="0.25">
      <c r="A248" s="104" t="s">
        <v>987</v>
      </c>
      <c r="B248" s="82" t="s">
        <v>156</v>
      </c>
      <c r="C248" s="68"/>
      <c r="D248" s="68"/>
      <c r="E248" s="72"/>
      <c r="F248" s="72"/>
      <c r="G248" s="67"/>
      <c r="L248" s="146"/>
    </row>
    <row r="249" spans="1:12" s="66" customFormat="1" outlineLevel="1" x14ac:dyDescent="0.25">
      <c r="A249" s="104" t="s">
        <v>988</v>
      </c>
      <c r="B249" s="82" t="s">
        <v>156</v>
      </c>
      <c r="C249" s="68"/>
      <c r="D249" s="68"/>
      <c r="E249" s="72"/>
      <c r="F249" s="72"/>
      <c r="G249" s="67"/>
      <c r="L249" s="146"/>
    </row>
    <row r="250" spans="1:12" s="66" customFormat="1" outlineLevel="1" x14ac:dyDescent="0.25">
      <c r="A250" s="104" t="s">
        <v>989</v>
      </c>
      <c r="B250" s="82" t="s">
        <v>156</v>
      </c>
      <c r="C250" s="68"/>
      <c r="D250" s="68"/>
      <c r="E250" s="72"/>
      <c r="F250" s="72"/>
      <c r="G250" s="67"/>
      <c r="L250" s="146"/>
    </row>
    <row r="251" spans="1:12" s="66" customFormat="1" outlineLevel="1" x14ac:dyDescent="0.25">
      <c r="A251" s="104" t="s">
        <v>990</v>
      </c>
      <c r="B251" s="82" t="s">
        <v>156</v>
      </c>
      <c r="C251" s="68"/>
      <c r="D251" s="68"/>
      <c r="E251" s="72"/>
      <c r="F251" s="72"/>
      <c r="G251" s="67"/>
      <c r="L251" s="146"/>
    </row>
    <row r="252" spans="1:12" ht="15" customHeight="1" x14ac:dyDescent="0.25">
      <c r="A252" s="73"/>
      <c r="B252" s="75" t="s">
        <v>1104</v>
      </c>
      <c r="C252" s="73" t="s">
        <v>145</v>
      </c>
      <c r="D252" s="39"/>
      <c r="E252" s="38"/>
      <c r="F252" s="39"/>
      <c r="G252" s="41"/>
    </row>
    <row r="253" spans="1:12" x14ac:dyDescent="0.2">
      <c r="A253" s="104" t="s">
        <v>991</v>
      </c>
      <c r="B253" s="5" t="s">
        <v>2675</v>
      </c>
      <c r="C253" s="127">
        <f>D2.Residential!E106</f>
        <v>0.44620000000000004</v>
      </c>
      <c r="E253" s="3"/>
      <c r="F253" s="3"/>
    </row>
    <row r="254" spans="1:12" x14ac:dyDescent="0.2">
      <c r="A254" s="104" t="s">
        <v>992</v>
      </c>
      <c r="B254" s="5" t="s">
        <v>38</v>
      </c>
      <c r="C254" s="127">
        <f>SUM(D2.Residential!E107:E109)</f>
        <v>0.55370000000000008</v>
      </c>
      <c r="E254" s="3"/>
      <c r="F254" s="3"/>
    </row>
    <row r="255" spans="1:12" x14ac:dyDescent="0.2">
      <c r="A255" s="104" t="s">
        <v>993</v>
      </c>
      <c r="B255" s="5" t="s">
        <v>2</v>
      </c>
      <c r="C255" s="127">
        <f>D2.Residential!E110</f>
        <v>0</v>
      </c>
      <c r="E255" s="3"/>
      <c r="F255" s="3"/>
    </row>
    <row r="256" spans="1:12" s="66" customFormat="1" hidden="1" outlineLevel="1" x14ac:dyDescent="0.25">
      <c r="A256" s="104" t="s">
        <v>994</v>
      </c>
      <c r="B256" s="68"/>
      <c r="C256" s="68"/>
      <c r="D256" s="68"/>
      <c r="E256" s="67"/>
      <c r="F256" s="67"/>
      <c r="G256" s="67"/>
      <c r="L256" s="146"/>
    </row>
    <row r="257" spans="1:12" s="66" customFormat="1" hidden="1" outlineLevel="1" x14ac:dyDescent="0.25">
      <c r="A257" s="104" t="s">
        <v>995</v>
      </c>
      <c r="B257" s="68"/>
      <c r="C257" s="68"/>
      <c r="D257" s="104"/>
      <c r="E257" s="67"/>
      <c r="F257" s="67"/>
      <c r="G257" s="67"/>
      <c r="L257" s="146"/>
    </row>
    <row r="258" spans="1:12" s="66" customFormat="1" hidden="1" outlineLevel="1" x14ac:dyDescent="0.25">
      <c r="A258" s="104" t="s">
        <v>996</v>
      </c>
      <c r="B258" s="68"/>
      <c r="C258" s="68"/>
      <c r="D258" s="68"/>
      <c r="E258" s="67"/>
      <c r="F258" s="67"/>
      <c r="G258" s="67"/>
      <c r="L258" s="146"/>
    </row>
    <row r="259" spans="1:12" s="66" customFormat="1" hidden="1" outlineLevel="1" x14ac:dyDescent="0.25">
      <c r="A259" s="104" t="s">
        <v>997</v>
      </c>
      <c r="B259" s="68"/>
      <c r="C259" s="68"/>
      <c r="D259" s="68"/>
      <c r="E259" s="67"/>
      <c r="F259" s="67"/>
      <c r="G259" s="67"/>
      <c r="L259" s="146"/>
    </row>
    <row r="260" spans="1:12" s="66" customFormat="1" hidden="1" outlineLevel="1" x14ac:dyDescent="0.25">
      <c r="A260" s="104" t="s">
        <v>998</v>
      </c>
      <c r="B260" s="68"/>
      <c r="C260" s="68"/>
      <c r="D260" s="68"/>
      <c r="E260" s="67"/>
      <c r="F260" s="67"/>
      <c r="G260" s="67"/>
      <c r="L260" s="146"/>
    </row>
    <row r="261" spans="1:12" s="66" customFormat="1" hidden="1" outlineLevel="1" x14ac:dyDescent="0.25">
      <c r="A261" s="104" t="s">
        <v>999</v>
      </c>
      <c r="B261" s="68"/>
      <c r="C261" s="68"/>
      <c r="D261" s="68"/>
      <c r="E261" s="67"/>
      <c r="F261" s="67"/>
      <c r="G261" s="67"/>
      <c r="L261" s="146"/>
    </row>
    <row r="262" spans="1:12" s="66" customFormat="1" ht="18.75" collapsed="1" x14ac:dyDescent="0.25">
      <c r="A262" s="43"/>
      <c r="B262" s="46" t="s">
        <v>231</v>
      </c>
      <c r="C262" s="43"/>
      <c r="D262" s="43"/>
      <c r="E262" s="43"/>
      <c r="F262" s="44"/>
      <c r="G262" s="44"/>
      <c r="L262" s="146"/>
    </row>
    <row r="263" spans="1:12" s="66" customFormat="1" ht="15" customHeight="1" x14ac:dyDescent="0.25">
      <c r="A263" s="73"/>
      <c r="B263" s="75" t="s">
        <v>1105</v>
      </c>
      <c r="C263" s="73" t="s">
        <v>153</v>
      </c>
      <c r="D263" s="73" t="s">
        <v>59</v>
      </c>
      <c r="E263" s="73"/>
      <c r="F263" s="73" t="s">
        <v>146</v>
      </c>
      <c r="G263" s="73" t="s">
        <v>151</v>
      </c>
      <c r="L263" s="146"/>
    </row>
    <row r="264" spans="1:12" s="53" customFormat="1" x14ac:dyDescent="0.25">
      <c r="A264" s="104" t="s">
        <v>1000</v>
      </c>
      <c r="B264" s="104" t="s">
        <v>91</v>
      </c>
      <c r="C264" s="104" t="s">
        <v>188</v>
      </c>
      <c r="D264" s="104"/>
      <c r="E264" s="57"/>
      <c r="F264" s="48"/>
      <c r="G264" s="48"/>
      <c r="L264" s="146"/>
    </row>
    <row r="265" spans="1:12" s="53" customFormat="1" x14ac:dyDescent="0.25">
      <c r="A265" s="57"/>
      <c r="B265" s="104"/>
      <c r="C265" s="104"/>
      <c r="D265" s="57"/>
      <c r="E265" s="57"/>
      <c r="F265" s="48"/>
      <c r="G265" s="48"/>
      <c r="L265" s="146"/>
    </row>
    <row r="266" spans="1:12" s="53" customFormat="1" x14ac:dyDescent="0.25">
      <c r="A266" s="68"/>
      <c r="B266" s="104" t="s">
        <v>154</v>
      </c>
      <c r="C266" s="104" t="s">
        <v>188</v>
      </c>
      <c r="D266" s="104"/>
      <c r="E266" s="57"/>
      <c r="G266" s="48"/>
      <c r="L266" s="146"/>
    </row>
    <row r="267" spans="1:12" s="53" customFormat="1" x14ac:dyDescent="0.25">
      <c r="A267" s="104" t="s">
        <v>1001</v>
      </c>
      <c r="B267" s="69"/>
      <c r="C267" s="104"/>
      <c r="D267" s="104"/>
      <c r="E267" s="57"/>
      <c r="F267" s="61" t="str">
        <f t="shared" ref="F267:F290" si="11">IF($C$291=0,"",IF(C267="[for completion]","",C267/$C$291))</f>
        <v/>
      </c>
      <c r="G267" s="61" t="str">
        <f t="shared" ref="G267:G290" si="12">IF($D$291=0,"",IF(D267="[for completion]","",D267/$D$291))</f>
        <v/>
      </c>
      <c r="L267" s="146"/>
    </row>
    <row r="268" spans="1:12" s="53" customFormat="1" x14ac:dyDescent="0.25">
      <c r="A268" s="104" t="s">
        <v>1002</v>
      </c>
      <c r="B268" s="69"/>
      <c r="C268" s="104"/>
      <c r="D268" s="104"/>
      <c r="E268" s="57"/>
      <c r="F268" s="61" t="str">
        <f t="shared" si="11"/>
        <v/>
      </c>
      <c r="G268" s="61" t="str">
        <f t="shared" si="12"/>
        <v/>
      </c>
      <c r="L268" s="146"/>
    </row>
    <row r="269" spans="1:12" s="53" customFormat="1" x14ac:dyDescent="0.25">
      <c r="A269" s="104" t="s">
        <v>1003</v>
      </c>
      <c r="B269" s="69"/>
      <c r="C269" s="104"/>
      <c r="D269" s="104"/>
      <c r="E269" s="57"/>
      <c r="F269" s="61" t="str">
        <f t="shared" si="11"/>
        <v/>
      </c>
      <c r="G269" s="61" t="str">
        <f t="shared" si="12"/>
        <v/>
      </c>
      <c r="L269" s="146"/>
    </row>
    <row r="270" spans="1:12" s="53" customFormat="1" x14ac:dyDescent="0.25">
      <c r="A270" s="104" t="s">
        <v>1004</v>
      </c>
      <c r="B270" s="69"/>
      <c r="C270" s="104"/>
      <c r="D270" s="104"/>
      <c r="E270" s="57"/>
      <c r="F270" s="61" t="str">
        <f t="shared" si="11"/>
        <v/>
      </c>
      <c r="G270" s="61" t="str">
        <f t="shared" si="12"/>
        <v/>
      </c>
      <c r="L270" s="146"/>
    </row>
    <row r="271" spans="1:12" s="53" customFormat="1" x14ac:dyDescent="0.25">
      <c r="A271" s="104" t="s">
        <v>1005</v>
      </c>
      <c r="B271" s="69"/>
      <c r="C271" s="104"/>
      <c r="D271" s="104"/>
      <c r="E271" s="57"/>
      <c r="F271" s="61" t="str">
        <f t="shared" si="11"/>
        <v/>
      </c>
      <c r="G271" s="61" t="str">
        <f t="shared" si="12"/>
        <v/>
      </c>
      <c r="L271" s="146"/>
    </row>
    <row r="272" spans="1:12" s="53" customFormat="1" x14ac:dyDescent="0.25">
      <c r="A272" s="104" t="s">
        <v>1006</v>
      </c>
      <c r="B272" s="69"/>
      <c r="C272" s="104"/>
      <c r="D272" s="104"/>
      <c r="E272" s="57"/>
      <c r="F272" s="61" t="str">
        <f t="shared" si="11"/>
        <v/>
      </c>
      <c r="G272" s="61" t="str">
        <f t="shared" si="12"/>
        <v/>
      </c>
      <c r="L272" s="146"/>
    </row>
    <row r="273" spans="1:12" s="53" customFormat="1" x14ac:dyDescent="0.25">
      <c r="A273" s="104" t="s">
        <v>1007</v>
      </c>
      <c r="B273" s="69"/>
      <c r="C273" s="104"/>
      <c r="D273" s="104"/>
      <c r="E273" s="57"/>
      <c r="F273" s="61" t="str">
        <f t="shared" si="11"/>
        <v/>
      </c>
      <c r="G273" s="61" t="str">
        <f t="shared" si="12"/>
        <v/>
      </c>
      <c r="L273" s="146"/>
    </row>
    <row r="274" spans="1:12" s="53" customFormat="1" x14ac:dyDescent="0.25">
      <c r="A274" s="104" t="s">
        <v>1008</v>
      </c>
      <c r="B274" s="69"/>
      <c r="C274" s="104"/>
      <c r="D274" s="104"/>
      <c r="E274" s="57"/>
      <c r="F274" s="61" t="str">
        <f t="shared" si="11"/>
        <v/>
      </c>
      <c r="G274" s="61" t="str">
        <f t="shared" si="12"/>
        <v/>
      </c>
      <c r="L274" s="146"/>
    </row>
    <row r="275" spans="1:12" s="53" customFormat="1" x14ac:dyDescent="0.25">
      <c r="A275" s="104" t="s">
        <v>1009</v>
      </c>
      <c r="B275" s="69"/>
      <c r="C275" s="104"/>
      <c r="D275" s="104"/>
      <c r="E275" s="57"/>
      <c r="F275" s="61" t="str">
        <f t="shared" si="11"/>
        <v/>
      </c>
      <c r="G275" s="61" t="str">
        <f t="shared" si="12"/>
        <v/>
      </c>
      <c r="L275" s="146"/>
    </row>
    <row r="276" spans="1:12" s="53" customFormat="1" x14ac:dyDescent="0.25">
      <c r="A276" s="104" t="s">
        <v>1010</v>
      </c>
      <c r="B276" s="69"/>
      <c r="C276" s="104"/>
      <c r="D276" s="104"/>
      <c r="E276" s="55"/>
      <c r="F276" s="61" t="str">
        <f t="shared" si="11"/>
        <v/>
      </c>
      <c r="G276" s="61" t="str">
        <f t="shared" si="12"/>
        <v/>
      </c>
      <c r="L276" s="146"/>
    </row>
    <row r="277" spans="1:12" s="53" customFormat="1" x14ac:dyDescent="0.25">
      <c r="A277" s="104" t="s">
        <v>1011</v>
      </c>
      <c r="B277" s="69"/>
      <c r="C277" s="104"/>
      <c r="D277" s="104"/>
      <c r="E277" s="55"/>
      <c r="F277" s="61" t="str">
        <f t="shared" si="11"/>
        <v/>
      </c>
      <c r="G277" s="61" t="str">
        <f t="shared" si="12"/>
        <v/>
      </c>
      <c r="L277" s="146"/>
    </row>
    <row r="278" spans="1:12" s="53" customFormat="1" x14ac:dyDescent="0.25">
      <c r="A278" s="104" t="s">
        <v>1012</v>
      </c>
      <c r="B278" s="69"/>
      <c r="C278" s="104"/>
      <c r="D278" s="104"/>
      <c r="E278" s="55"/>
      <c r="F278" s="61" t="str">
        <f t="shared" si="11"/>
        <v/>
      </c>
      <c r="G278" s="61" t="str">
        <f t="shared" si="12"/>
        <v/>
      </c>
      <c r="L278" s="146"/>
    </row>
    <row r="279" spans="1:12" s="53" customFormat="1" x14ac:dyDescent="0.25">
      <c r="A279" s="104" t="s">
        <v>1013</v>
      </c>
      <c r="B279" s="69"/>
      <c r="C279" s="104"/>
      <c r="D279" s="104"/>
      <c r="E279" s="55"/>
      <c r="F279" s="61" t="str">
        <f t="shared" si="11"/>
        <v/>
      </c>
      <c r="G279" s="61" t="str">
        <f t="shared" si="12"/>
        <v/>
      </c>
      <c r="L279" s="146"/>
    </row>
    <row r="280" spans="1:12" s="53" customFormat="1" x14ac:dyDescent="0.25">
      <c r="A280" s="104" t="s">
        <v>1014</v>
      </c>
      <c r="B280" s="69"/>
      <c r="C280" s="104"/>
      <c r="D280" s="104"/>
      <c r="E280" s="55"/>
      <c r="F280" s="61" t="str">
        <f t="shared" si="11"/>
        <v/>
      </c>
      <c r="G280" s="61" t="str">
        <f t="shared" si="12"/>
        <v/>
      </c>
      <c r="L280" s="146"/>
    </row>
    <row r="281" spans="1:12" s="53" customFormat="1" x14ac:dyDescent="0.25">
      <c r="A281" s="104" t="s">
        <v>1015</v>
      </c>
      <c r="B281" s="69"/>
      <c r="C281" s="104"/>
      <c r="D281" s="104"/>
      <c r="E281" s="55"/>
      <c r="F281" s="61" t="str">
        <f t="shared" si="11"/>
        <v/>
      </c>
      <c r="G281" s="61" t="str">
        <f t="shared" si="12"/>
        <v/>
      </c>
      <c r="L281" s="146"/>
    </row>
    <row r="282" spans="1:12" s="53" customFormat="1" x14ac:dyDescent="0.25">
      <c r="A282" s="104" t="s">
        <v>1016</v>
      </c>
      <c r="B282" s="69"/>
      <c r="C282" s="104"/>
      <c r="D282" s="104"/>
      <c r="E282" s="54"/>
      <c r="F282" s="61" t="str">
        <f t="shared" si="11"/>
        <v/>
      </c>
      <c r="G282" s="61" t="str">
        <f t="shared" si="12"/>
        <v/>
      </c>
      <c r="L282" s="146"/>
    </row>
    <row r="283" spans="1:12" s="53" customFormat="1" x14ac:dyDescent="0.25">
      <c r="A283" s="104" t="s">
        <v>1017</v>
      </c>
      <c r="B283" s="69"/>
      <c r="C283" s="104"/>
      <c r="D283" s="104"/>
      <c r="E283" s="58"/>
      <c r="F283" s="61" t="str">
        <f t="shared" si="11"/>
        <v/>
      </c>
      <c r="G283" s="61" t="str">
        <f t="shared" si="12"/>
        <v/>
      </c>
      <c r="L283" s="146"/>
    </row>
    <row r="284" spans="1:12" s="53" customFormat="1" x14ac:dyDescent="0.25">
      <c r="A284" s="104" t="s">
        <v>1018</v>
      </c>
      <c r="B284" s="69"/>
      <c r="C284" s="104"/>
      <c r="D284" s="104"/>
      <c r="E284" s="58"/>
      <c r="F284" s="61" t="str">
        <f t="shared" si="11"/>
        <v/>
      </c>
      <c r="G284" s="61" t="str">
        <f t="shared" si="12"/>
        <v/>
      </c>
      <c r="L284" s="146"/>
    </row>
    <row r="285" spans="1:12" s="53" customFormat="1" x14ac:dyDescent="0.25">
      <c r="A285" s="104" t="s">
        <v>1019</v>
      </c>
      <c r="B285" s="69"/>
      <c r="C285" s="104"/>
      <c r="D285" s="104"/>
      <c r="E285" s="58"/>
      <c r="F285" s="61" t="str">
        <f t="shared" si="11"/>
        <v/>
      </c>
      <c r="G285" s="61" t="str">
        <f t="shared" si="12"/>
        <v/>
      </c>
      <c r="L285" s="146"/>
    </row>
    <row r="286" spans="1:12" s="53" customFormat="1" x14ac:dyDescent="0.25">
      <c r="A286" s="104" t="s">
        <v>1020</v>
      </c>
      <c r="B286" s="69"/>
      <c r="C286" s="104"/>
      <c r="D286" s="104"/>
      <c r="E286" s="58"/>
      <c r="F286" s="61" t="str">
        <f t="shared" si="11"/>
        <v/>
      </c>
      <c r="G286" s="61" t="str">
        <f t="shared" si="12"/>
        <v/>
      </c>
      <c r="L286" s="146"/>
    </row>
    <row r="287" spans="1:12" s="53" customFormat="1" x14ac:dyDescent="0.25">
      <c r="A287" s="104" t="s">
        <v>1021</v>
      </c>
      <c r="B287" s="69"/>
      <c r="C287" s="104"/>
      <c r="D287" s="104"/>
      <c r="E287" s="58"/>
      <c r="F287" s="61" t="str">
        <f t="shared" si="11"/>
        <v/>
      </c>
      <c r="G287" s="61" t="str">
        <f t="shared" si="12"/>
        <v/>
      </c>
      <c r="L287" s="146"/>
    </row>
    <row r="288" spans="1:12" s="53" customFormat="1" x14ac:dyDescent="0.25">
      <c r="A288" s="104" t="s">
        <v>1022</v>
      </c>
      <c r="B288" s="69"/>
      <c r="C288" s="104"/>
      <c r="D288" s="104"/>
      <c r="E288" s="58"/>
      <c r="F288" s="61" t="str">
        <f t="shared" si="11"/>
        <v/>
      </c>
      <c r="G288" s="61" t="str">
        <f t="shared" si="12"/>
        <v/>
      </c>
      <c r="L288" s="146"/>
    </row>
    <row r="289" spans="1:12" s="53" customFormat="1" x14ac:dyDescent="0.25">
      <c r="A289" s="104" t="s">
        <v>1023</v>
      </c>
      <c r="B289" s="69"/>
      <c r="C289" s="104"/>
      <c r="D289" s="104"/>
      <c r="E289" s="58"/>
      <c r="F289" s="61" t="str">
        <f t="shared" si="11"/>
        <v/>
      </c>
      <c r="G289" s="61" t="str">
        <f t="shared" si="12"/>
        <v/>
      </c>
      <c r="L289" s="146"/>
    </row>
    <row r="290" spans="1:12" s="53" customFormat="1" x14ac:dyDescent="0.25">
      <c r="A290" s="104" t="s">
        <v>1024</v>
      </c>
      <c r="B290" s="69"/>
      <c r="C290" s="104"/>
      <c r="D290" s="104"/>
      <c r="E290" s="58"/>
      <c r="F290" s="61" t="str">
        <f t="shared" si="11"/>
        <v/>
      </c>
      <c r="G290" s="61" t="str">
        <f t="shared" si="12"/>
        <v/>
      </c>
      <c r="L290" s="146"/>
    </row>
    <row r="291" spans="1:12" s="53" customFormat="1" x14ac:dyDescent="0.25">
      <c r="A291" s="104" t="s">
        <v>1025</v>
      </c>
      <c r="B291" s="56" t="s">
        <v>1</v>
      </c>
      <c r="C291" s="55">
        <f>SUM(C267:C290)</f>
        <v>0</v>
      </c>
      <c r="D291" s="55">
        <f>SUM(D267:D290)</f>
        <v>0</v>
      </c>
      <c r="E291" s="58"/>
      <c r="F291" s="125">
        <f>SUM(F267:F290)</f>
        <v>0</v>
      </c>
      <c r="G291" s="125">
        <f>SUM(G267:G290)</f>
        <v>0</v>
      </c>
      <c r="L291" s="146"/>
    </row>
    <row r="292" spans="1:12" s="66" customFormat="1" ht="15" customHeight="1" x14ac:dyDescent="0.25">
      <c r="A292" s="73"/>
      <c r="B292" s="75" t="s">
        <v>1106</v>
      </c>
      <c r="C292" s="73" t="s">
        <v>153</v>
      </c>
      <c r="D292" s="73" t="s">
        <v>59</v>
      </c>
      <c r="E292" s="73"/>
      <c r="F292" s="73" t="s">
        <v>146</v>
      </c>
      <c r="G292" s="73" t="s">
        <v>151</v>
      </c>
      <c r="L292" s="146"/>
    </row>
    <row r="293" spans="1:12" s="53" customFormat="1" x14ac:dyDescent="0.25">
      <c r="A293" s="104" t="s">
        <v>1026</v>
      </c>
      <c r="B293" s="54" t="s">
        <v>138</v>
      </c>
      <c r="C293" s="104" t="s">
        <v>188</v>
      </c>
      <c r="D293" s="104"/>
      <c r="E293" s="54"/>
      <c r="F293" s="54"/>
      <c r="G293" s="54"/>
      <c r="L293" s="146"/>
    </row>
    <row r="294" spans="1:12" s="53" customFormat="1" x14ac:dyDescent="0.25">
      <c r="A294" s="68"/>
      <c r="B294" s="54"/>
      <c r="C294" s="104"/>
      <c r="D294" s="54"/>
      <c r="E294" s="54"/>
      <c r="F294" s="54"/>
      <c r="G294" s="54"/>
      <c r="L294" s="146"/>
    </row>
    <row r="295" spans="1:12" s="66" customFormat="1" x14ac:dyDescent="0.25">
      <c r="A295" s="68"/>
      <c r="B295" s="100" t="s">
        <v>249</v>
      </c>
      <c r="C295" s="68"/>
      <c r="D295" s="68"/>
      <c r="E295" s="68"/>
      <c r="F295" s="68"/>
      <c r="G295" s="68"/>
      <c r="L295" s="146"/>
    </row>
    <row r="296" spans="1:12" s="66" customFormat="1" x14ac:dyDescent="0.25">
      <c r="A296" s="104" t="s">
        <v>1027</v>
      </c>
      <c r="B296" s="68" t="s">
        <v>170</v>
      </c>
      <c r="C296" s="104" t="s">
        <v>188</v>
      </c>
      <c r="D296" s="104" t="s">
        <v>188</v>
      </c>
      <c r="E296" s="68"/>
      <c r="F296" s="61" t="str">
        <f>IF($C$304=0,"",IF(C296="[for completion]","",C296/$C$304))</f>
        <v/>
      </c>
      <c r="G296" s="61" t="str">
        <f>IF($D$304=0,"",IF(D296="[for completion]","",D296/$D$304))</f>
        <v/>
      </c>
      <c r="L296" s="146"/>
    </row>
    <row r="297" spans="1:12" s="66" customFormat="1" x14ac:dyDescent="0.25">
      <c r="A297" s="104" t="s">
        <v>1028</v>
      </c>
      <c r="B297" s="68" t="s">
        <v>172</v>
      </c>
      <c r="C297" s="104" t="s">
        <v>188</v>
      </c>
      <c r="D297" s="104" t="s">
        <v>188</v>
      </c>
      <c r="E297" s="68"/>
      <c r="F297" s="61" t="str">
        <f t="shared" ref="F297:F310" si="13">IF($C$304=0,"",IF(C297="[for completion]","",C297/$C$304))</f>
        <v/>
      </c>
      <c r="G297" s="61" t="str">
        <f t="shared" ref="G297:G310" si="14">IF($D$304=0,"",IF(D297="[for completion]","",D297/$D$304))</f>
        <v/>
      </c>
      <c r="L297" s="146"/>
    </row>
    <row r="298" spans="1:12" s="66" customFormat="1" x14ac:dyDescent="0.25">
      <c r="A298" s="104" t="s">
        <v>1029</v>
      </c>
      <c r="B298" s="68" t="s">
        <v>173</v>
      </c>
      <c r="C298" s="104" t="s">
        <v>188</v>
      </c>
      <c r="D298" s="104" t="s">
        <v>188</v>
      </c>
      <c r="E298" s="68"/>
      <c r="F298" s="61" t="str">
        <f t="shared" si="13"/>
        <v/>
      </c>
      <c r="G298" s="61" t="str">
        <f t="shared" si="14"/>
        <v/>
      </c>
      <c r="L298" s="146"/>
    </row>
    <row r="299" spans="1:12" s="66" customFormat="1" x14ac:dyDescent="0.25">
      <c r="A299" s="104" t="s">
        <v>1030</v>
      </c>
      <c r="B299" s="68" t="s">
        <v>174</v>
      </c>
      <c r="C299" s="104" t="s">
        <v>188</v>
      </c>
      <c r="D299" s="104" t="s">
        <v>188</v>
      </c>
      <c r="E299" s="68"/>
      <c r="F299" s="61" t="str">
        <f t="shared" si="13"/>
        <v/>
      </c>
      <c r="G299" s="61" t="str">
        <f t="shared" si="14"/>
        <v/>
      </c>
      <c r="L299" s="146"/>
    </row>
    <row r="300" spans="1:12" s="66" customFormat="1" x14ac:dyDescent="0.25">
      <c r="A300" s="104" t="s">
        <v>1031</v>
      </c>
      <c r="B300" s="68" t="s">
        <v>175</v>
      </c>
      <c r="C300" s="104" t="s">
        <v>188</v>
      </c>
      <c r="D300" s="104" t="s">
        <v>188</v>
      </c>
      <c r="E300" s="68"/>
      <c r="F300" s="61" t="str">
        <f t="shared" si="13"/>
        <v/>
      </c>
      <c r="G300" s="61" t="str">
        <f t="shared" si="14"/>
        <v/>
      </c>
      <c r="L300" s="146"/>
    </row>
    <row r="301" spans="1:12" s="66" customFormat="1" x14ac:dyDescent="0.25">
      <c r="A301" s="104" t="s">
        <v>1032</v>
      </c>
      <c r="B301" s="68" t="s">
        <v>176</v>
      </c>
      <c r="C301" s="104" t="s">
        <v>188</v>
      </c>
      <c r="D301" s="104" t="s">
        <v>188</v>
      </c>
      <c r="E301" s="68"/>
      <c r="F301" s="61" t="str">
        <f t="shared" si="13"/>
        <v/>
      </c>
      <c r="G301" s="61" t="str">
        <f t="shared" si="14"/>
        <v/>
      </c>
      <c r="L301" s="146"/>
    </row>
    <row r="302" spans="1:12" s="66" customFormat="1" x14ac:dyDescent="0.25">
      <c r="A302" s="104" t="s">
        <v>1033</v>
      </c>
      <c r="B302" s="68" t="s">
        <v>177</v>
      </c>
      <c r="C302" s="104" t="s">
        <v>188</v>
      </c>
      <c r="D302" s="104" t="s">
        <v>188</v>
      </c>
      <c r="E302" s="68"/>
      <c r="F302" s="61" t="str">
        <f t="shared" si="13"/>
        <v/>
      </c>
      <c r="G302" s="61" t="str">
        <f t="shared" si="14"/>
        <v/>
      </c>
      <c r="L302" s="146"/>
    </row>
    <row r="303" spans="1:12" s="66" customFormat="1" x14ac:dyDescent="0.25">
      <c r="A303" s="104" t="s">
        <v>1034</v>
      </c>
      <c r="B303" s="68" t="s">
        <v>171</v>
      </c>
      <c r="C303" s="104" t="s">
        <v>188</v>
      </c>
      <c r="D303" s="104" t="s">
        <v>188</v>
      </c>
      <c r="E303" s="68"/>
      <c r="F303" s="61" t="str">
        <f t="shared" si="13"/>
        <v/>
      </c>
      <c r="G303" s="61" t="str">
        <f t="shared" si="14"/>
        <v/>
      </c>
      <c r="L303" s="146"/>
    </row>
    <row r="304" spans="1:12" s="66" customFormat="1" x14ac:dyDescent="0.25">
      <c r="A304" s="104" t="s">
        <v>1035</v>
      </c>
      <c r="B304" s="71" t="s">
        <v>1</v>
      </c>
      <c r="C304" s="68">
        <f>SUM(C296:C303)</f>
        <v>0</v>
      </c>
      <c r="D304" s="68">
        <f>SUM(D296:D303)</f>
        <v>0</v>
      </c>
      <c r="E304" s="68"/>
      <c r="F304" s="125">
        <f>SUM(F296:F303)</f>
        <v>0</v>
      </c>
      <c r="G304" s="125">
        <f>SUM(G296:G303)</f>
        <v>0</v>
      </c>
      <c r="L304" s="146"/>
    </row>
    <row r="305" spans="1:12" s="66" customFormat="1" hidden="1" outlineLevel="1" x14ac:dyDescent="0.25">
      <c r="A305" s="104" t="s">
        <v>1036</v>
      </c>
      <c r="B305" s="82" t="s">
        <v>178</v>
      </c>
      <c r="C305" s="68"/>
      <c r="D305" s="68"/>
      <c r="E305" s="68"/>
      <c r="F305" s="61" t="str">
        <f t="shared" si="13"/>
        <v/>
      </c>
      <c r="G305" s="61" t="str">
        <f t="shared" si="14"/>
        <v/>
      </c>
      <c r="L305" s="146"/>
    </row>
    <row r="306" spans="1:12" s="66" customFormat="1" hidden="1" outlineLevel="1" x14ac:dyDescent="0.25">
      <c r="A306" s="104" t="s">
        <v>1037</v>
      </c>
      <c r="B306" s="82" t="s">
        <v>179</v>
      </c>
      <c r="C306" s="68"/>
      <c r="D306" s="68"/>
      <c r="E306" s="68"/>
      <c r="F306" s="61" t="str">
        <f t="shared" si="13"/>
        <v/>
      </c>
      <c r="G306" s="61" t="str">
        <f t="shared" si="14"/>
        <v/>
      </c>
      <c r="L306" s="146"/>
    </row>
    <row r="307" spans="1:12" s="66" customFormat="1" hidden="1" outlineLevel="1" x14ac:dyDescent="0.25">
      <c r="A307" s="104" t="s">
        <v>1038</v>
      </c>
      <c r="B307" s="82" t="s">
        <v>180</v>
      </c>
      <c r="C307" s="68"/>
      <c r="D307" s="68"/>
      <c r="E307" s="68"/>
      <c r="F307" s="61" t="str">
        <f t="shared" si="13"/>
        <v/>
      </c>
      <c r="G307" s="61" t="str">
        <f t="shared" si="14"/>
        <v/>
      </c>
      <c r="L307" s="146"/>
    </row>
    <row r="308" spans="1:12" s="66" customFormat="1" hidden="1" outlineLevel="1" x14ac:dyDescent="0.25">
      <c r="A308" s="104" t="s">
        <v>1039</v>
      </c>
      <c r="B308" s="82" t="s">
        <v>181</v>
      </c>
      <c r="C308" s="68"/>
      <c r="D308" s="68"/>
      <c r="E308" s="68"/>
      <c r="F308" s="61" t="str">
        <f t="shared" si="13"/>
        <v/>
      </c>
      <c r="G308" s="61" t="str">
        <f t="shared" si="14"/>
        <v/>
      </c>
      <c r="L308" s="146"/>
    </row>
    <row r="309" spans="1:12" s="66" customFormat="1" hidden="1" outlineLevel="1" x14ac:dyDescent="0.25">
      <c r="A309" s="104" t="s">
        <v>1040</v>
      </c>
      <c r="B309" s="82" t="s">
        <v>182</v>
      </c>
      <c r="C309" s="68"/>
      <c r="D309" s="68"/>
      <c r="E309" s="68"/>
      <c r="F309" s="61" t="str">
        <f t="shared" si="13"/>
        <v/>
      </c>
      <c r="G309" s="61" t="str">
        <f t="shared" si="14"/>
        <v/>
      </c>
      <c r="L309" s="146"/>
    </row>
    <row r="310" spans="1:12" s="66" customFormat="1" hidden="1" outlineLevel="1" x14ac:dyDescent="0.25">
      <c r="A310" s="104" t="s">
        <v>1041</v>
      </c>
      <c r="B310" s="82" t="s">
        <v>183</v>
      </c>
      <c r="C310" s="68"/>
      <c r="D310" s="68"/>
      <c r="E310" s="68"/>
      <c r="F310" s="61" t="str">
        <f t="shared" si="13"/>
        <v/>
      </c>
      <c r="G310" s="61" t="str">
        <f t="shared" si="14"/>
        <v/>
      </c>
      <c r="L310" s="146"/>
    </row>
    <row r="311" spans="1:12" s="66" customFormat="1" hidden="1" outlineLevel="1" x14ac:dyDescent="0.25">
      <c r="A311" s="104" t="s">
        <v>1042</v>
      </c>
      <c r="B311" s="82"/>
      <c r="C311" s="68"/>
      <c r="D311" s="68"/>
      <c r="E311" s="68"/>
      <c r="F311" s="61"/>
      <c r="G311" s="61"/>
      <c r="L311" s="146"/>
    </row>
    <row r="312" spans="1:12" s="66" customFormat="1" hidden="1" outlineLevel="1" x14ac:dyDescent="0.25">
      <c r="A312" s="104" t="s">
        <v>1043</v>
      </c>
      <c r="B312" s="82"/>
      <c r="C312" s="68"/>
      <c r="D312" s="68"/>
      <c r="E312" s="68"/>
      <c r="F312" s="61"/>
      <c r="G312" s="61"/>
      <c r="L312" s="146"/>
    </row>
    <row r="313" spans="1:12" s="66" customFormat="1" hidden="1" outlineLevel="1" x14ac:dyDescent="0.25">
      <c r="A313" s="104" t="s">
        <v>1044</v>
      </c>
      <c r="B313" s="82"/>
      <c r="C313" s="68"/>
      <c r="D313" s="68"/>
      <c r="E313" s="68"/>
      <c r="F313" s="72"/>
      <c r="G313" s="72"/>
      <c r="L313" s="146"/>
    </row>
    <row r="314" spans="1:12" s="66" customFormat="1" ht="15" customHeight="1" collapsed="1" x14ac:dyDescent="0.25">
      <c r="A314" s="73"/>
      <c r="B314" s="75" t="s">
        <v>1107</v>
      </c>
      <c r="C314" s="73" t="s">
        <v>153</v>
      </c>
      <c r="D314" s="73" t="s">
        <v>59</v>
      </c>
      <c r="E314" s="73"/>
      <c r="F314" s="73" t="s">
        <v>146</v>
      </c>
      <c r="G314" s="73" t="s">
        <v>151</v>
      </c>
      <c r="L314" s="146"/>
    </row>
    <row r="315" spans="1:12" s="53" customFormat="1" x14ac:dyDescent="0.25">
      <c r="A315" s="104" t="s">
        <v>1045</v>
      </c>
      <c r="B315" s="54" t="s">
        <v>138</v>
      </c>
      <c r="C315" s="104" t="s">
        <v>188</v>
      </c>
      <c r="D315" s="104"/>
      <c r="E315" s="54"/>
      <c r="F315" s="54"/>
      <c r="G315" s="54"/>
      <c r="L315" s="146"/>
    </row>
    <row r="316" spans="1:12" s="53" customFormat="1" x14ac:dyDescent="0.25">
      <c r="A316" s="68"/>
      <c r="B316" s="54"/>
      <c r="C316" s="104"/>
      <c r="D316" s="68"/>
      <c r="E316" s="54"/>
      <c r="F316" s="54"/>
      <c r="G316" s="54"/>
      <c r="L316" s="146"/>
    </row>
    <row r="317" spans="1:12" s="66" customFormat="1" x14ac:dyDescent="0.25">
      <c r="A317" s="68"/>
      <c r="B317" s="100" t="s">
        <v>249</v>
      </c>
      <c r="C317" s="68"/>
      <c r="D317" s="68"/>
      <c r="E317" s="68"/>
      <c r="F317" s="68"/>
      <c r="G317" s="68"/>
      <c r="L317" s="146"/>
    </row>
    <row r="318" spans="1:12" s="66" customFormat="1" x14ac:dyDescent="0.25">
      <c r="A318" s="104" t="s">
        <v>1046</v>
      </c>
      <c r="B318" s="68" t="s">
        <v>170</v>
      </c>
      <c r="C318" s="104" t="s">
        <v>188</v>
      </c>
      <c r="D318" s="104" t="s">
        <v>188</v>
      </c>
      <c r="E318" s="68"/>
      <c r="F318" s="61" t="str">
        <f>IF($C$326=0,"",IF(C318="[Mark as ND1 if not relevant]","",C318/$C$326))</f>
        <v/>
      </c>
      <c r="G318" s="61" t="str">
        <f>IF($D$326=0,"",IF(D318="[Mark as ND1 if not relevant]","",D318/$D$326))</f>
        <v/>
      </c>
      <c r="L318" s="146"/>
    </row>
    <row r="319" spans="1:12" s="66" customFormat="1" x14ac:dyDescent="0.25">
      <c r="A319" s="104" t="s">
        <v>1047</v>
      </c>
      <c r="B319" s="68" t="s">
        <v>172</v>
      </c>
      <c r="C319" s="104" t="s">
        <v>188</v>
      </c>
      <c r="D319" s="104" t="s">
        <v>188</v>
      </c>
      <c r="E319" s="68"/>
      <c r="F319" s="61" t="str">
        <f t="shared" ref="F319:F325" si="15">IF($C$326=0,"",IF(C319="[Mark as ND1 if not relevant]","",C319/$C$326))</f>
        <v/>
      </c>
      <c r="G319" s="61" t="str">
        <f t="shared" ref="G319:G325" si="16">IF($D$326=0,"",IF(D319="[Mark as ND1 if not relevant]","",D319/$D$326))</f>
        <v/>
      </c>
      <c r="L319" s="146"/>
    </row>
    <row r="320" spans="1:12" s="66" customFormat="1" x14ac:dyDescent="0.25">
      <c r="A320" s="104" t="s">
        <v>1048</v>
      </c>
      <c r="B320" s="68" t="s">
        <v>173</v>
      </c>
      <c r="C320" s="104" t="s">
        <v>188</v>
      </c>
      <c r="D320" s="104" t="s">
        <v>188</v>
      </c>
      <c r="E320" s="68"/>
      <c r="F320" s="61" t="str">
        <f t="shared" si="15"/>
        <v/>
      </c>
      <c r="G320" s="61" t="str">
        <f t="shared" si="16"/>
        <v/>
      </c>
      <c r="L320" s="146"/>
    </row>
    <row r="321" spans="1:12" s="66" customFormat="1" x14ac:dyDescent="0.25">
      <c r="A321" s="104" t="s">
        <v>1049</v>
      </c>
      <c r="B321" s="68" t="s">
        <v>174</v>
      </c>
      <c r="C321" s="104" t="s">
        <v>188</v>
      </c>
      <c r="D321" s="104" t="s">
        <v>188</v>
      </c>
      <c r="E321" s="68"/>
      <c r="F321" s="61" t="str">
        <f t="shared" si="15"/>
        <v/>
      </c>
      <c r="G321" s="61" t="str">
        <f t="shared" si="16"/>
        <v/>
      </c>
      <c r="L321" s="146"/>
    </row>
    <row r="322" spans="1:12" s="66" customFormat="1" x14ac:dyDescent="0.25">
      <c r="A322" s="104" t="s">
        <v>1050</v>
      </c>
      <c r="B322" s="68" t="s">
        <v>175</v>
      </c>
      <c r="C322" s="104" t="s">
        <v>188</v>
      </c>
      <c r="D322" s="104" t="s">
        <v>188</v>
      </c>
      <c r="E322" s="68"/>
      <c r="F322" s="61" t="str">
        <f t="shared" si="15"/>
        <v/>
      </c>
      <c r="G322" s="61" t="str">
        <f t="shared" si="16"/>
        <v/>
      </c>
      <c r="L322" s="146"/>
    </row>
    <row r="323" spans="1:12" s="66" customFormat="1" x14ac:dyDescent="0.25">
      <c r="A323" s="104" t="s">
        <v>1051</v>
      </c>
      <c r="B323" s="68" t="s">
        <v>176</v>
      </c>
      <c r="C323" s="104" t="s">
        <v>188</v>
      </c>
      <c r="D323" s="104" t="s">
        <v>188</v>
      </c>
      <c r="E323" s="68"/>
      <c r="F323" s="61" t="str">
        <f t="shared" si="15"/>
        <v/>
      </c>
      <c r="G323" s="61" t="str">
        <f t="shared" si="16"/>
        <v/>
      </c>
      <c r="L323" s="146"/>
    </row>
    <row r="324" spans="1:12" s="66" customFormat="1" x14ac:dyDescent="0.25">
      <c r="A324" s="104" t="s">
        <v>1052</v>
      </c>
      <c r="B324" s="68" t="s">
        <v>177</v>
      </c>
      <c r="C324" s="104" t="s">
        <v>188</v>
      </c>
      <c r="D324" s="104" t="s">
        <v>188</v>
      </c>
      <c r="E324" s="68"/>
      <c r="F324" s="61" t="str">
        <f t="shared" si="15"/>
        <v/>
      </c>
      <c r="G324" s="61" t="str">
        <f t="shared" si="16"/>
        <v/>
      </c>
      <c r="L324" s="146"/>
    </row>
    <row r="325" spans="1:12" s="66" customFormat="1" x14ac:dyDescent="0.25">
      <c r="A325" s="104" t="s">
        <v>1053</v>
      </c>
      <c r="B325" s="68" t="s">
        <v>171</v>
      </c>
      <c r="C325" s="104" t="s">
        <v>188</v>
      </c>
      <c r="D325" s="104" t="s">
        <v>188</v>
      </c>
      <c r="E325" s="68"/>
      <c r="F325" s="61" t="str">
        <f t="shared" si="15"/>
        <v/>
      </c>
      <c r="G325" s="61" t="str">
        <f t="shared" si="16"/>
        <v/>
      </c>
      <c r="L325" s="146"/>
    </row>
    <row r="326" spans="1:12" s="66" customFormat="1" x14ac:dyDescent="0.25">
      <c r="A326" s="104" t="s">
        <v>1054</v>
      </c>
      <c r="B326" s="71" t="s">
        <v>1</v>
      </c>
      <c r="C326" s="68">
        <f>SUM(C318:C325)</f>
        <v>0</v>
      </c>
      <c r="D326" s="68">
        <f>SUM(D318:D325)</f>
        <v>0</v>
      </c>
      <c r="E326" s="68"/>
      <c r="F326" s="125">
        <f>SUM(F318:F325)</f>
        <v>0</v>
      </c>
      <c r="G326" s="125">
        <f>SUM(G318:G325)</f>
        <v>0</v>
      </c>
      <c r="L326" s="146"/>
    </row>
    <row r="327" spans="1:12" s="66" customFormat="1" hidden="1" outlineLevel="1" x14ac:dyDescent="0.25">
      <c r="A327" s="104" t="s">
        <v>1055</v>
      </c>
      <c r="B327" s="82" t="s">
        <v>178</v>
      </c>
      <c r="C327" s="68"/>
      <c r="D327" s="68"/>
      <c r="E327" s="68"/>
      <c r="F327" s="61" t="str">
        <f t="shared" ref="F327:F332" si="17">IF($C$326=0,"",IF(C327="[for completion]","",C327/$C$326))</f>
        <v/>
      </c>
      <c r="G327" s="61" t="str">
        <f t="shared" ref="G327:G332" si="18">IF($D$326=0,"",IF(D327="[for completion]","",D327/$D$326))</f>
        <v/>
      </c>
      <c r="L327" s="146"/>
    </row>
    <row r="328" spans="1:12" s="66" customFormat="1" hidden="1" outlineLevel="1" x14ac:dyDescent="0.25">
      <c r="A328" s="104" t="s">
        <v>1056</v>
      </c>
      <c r="B328" s="82" t="s">
        <v>179</v>
      </c>
      <c r="C328" s="68"/>
      <c r="D328" s="68"/>
      <c r="E328" s="68"/>
      <c r="F328" s="61" t="str">
        <f t="shared" si="17"/>
        <v/>
      </c>
      <c r="G328" s="61" t="str">
        <f t="shared" si="18"/>
        <v/>
      </c>
      <c r="L328" s="146"/>
    </row>
    <row r="329" spans="1:12" s="66" customFormat="1" hidden="1" outlineLevel="1" x14ac:dyDescent="0.25">
      <c r="A329" s="104" t="s">
        <v>1057</v>
      </c>
      <c r="B329" s="82" t="s">
        <v>180</v>
      </c>
      <c r="C329" s="68"/>
      <c r="D329" s="68"/>
      <c r="E329" s="68"/>
      <c r="F329" s="61" t="str">
        <f t="shared" si="17"/>
        <v/>
      </c>
      <c r="G329" s="61" t="str">
        <f t="shared" si="18"/>
        <v/>
      </c>
      <c r="L329" s="146"/>
    </row>
    <row r="330" spans="1:12" s="66" customFormat="1" hidden="1" outlineLevel="1" x14ac:dyDescent="0.25">
      <c r="A330" s="104" t="s">
        <v>1058</v>
      </c>
      <c r="B330" s="82" t="s">
        <v>181</v>
      </c>
      <c r="C330" s="68"/>
      <c r="D330" s="68"/>
      <c r="E330" s="68"/>
      <c r="F330" s="61" t="str">
        <f t="shared" si="17"/>
        <v/>
      </c>
      <c r="G330" s="61" t="str">
        <f t="shared" si="18"/>
        <v/>
      </c>
      <c r="L330" s="146"/>
    </row>
    <row r="331" spans="1:12" s="66" customFormat="1" hidden="1" outlineLevel="1" x14ac:dyDescent="0.25">
      <c r="A331" s="104" t="s">
        <v>1059</v>
      </c>
      <c r="B331" s="82" t="s">
        <v>182</v>
      </c>
      <c r="C331" s="68"/>
      <c r="D331" s="68"/>
      <c r="E331" s="68"/>
      <c r="F331" s="61" t="str">
        <f t="shared" si="17"/>
        <v/>
      </c>
      <c r="G331" s="61" t="str">
        <f t="shared" si="18"/>
        <v/>
      </c>
      <c r="L331" s="146"/>
    </row>
    <row r="332" spans="1:12" s="66" customFormat="1" hidden="1" outlineLevel="1" x14ac:dyDescent="0.25">
      <c r="A332" s="104" t="s">
        <v>1060</v>
      </c>
      <c r="B332" s="82" t="s">
        <v>183</v>
      </c>
      <c r="C332" s="68"/>
      <c r="D332" s="68"/>
      <c r="E332" s="68"/>
      <c r="F332" s="61" t="str">
        <f t="shared" si="17"/>
        <v/>
      </c>
      <c r="G332" s="61" t="str">
        <f t="shared" si="18"/>
        <v/>
      </c>
      <c r="L332" s="146"/>
    </row>
    <row r="333" spans="1:12" s="66" customFormat="1" hidden="1" outlineLevel="1" x14ac:dyDescent="0.25">
      <c r="A333" s="104" t="s">
        <v>1061</v>
      </c>
      <c r="B333" s="82"/>
      <c r="C333" s="68"/>
      <c r="D333" s="68"/>
      <c r="E333" s="68"/>
      <c r="F333" s="61"/>
      <c r="G333" s="61"/>
      <c r="L333" s="146"/>
    </row>
    <row r="334" spans="1:12" s="66" customFormat="1" hidden="1" outlineLevel="1" x14ac:dyDescent="0.25">
      <c r="A334" s="104" t="s">
        <v>1062</v>
      </c>
      <c r="B334" s="82"/>
      <c r="D334" s="68"/>
      <c r="E334" s="68"/>
      <c r="F334" s="61"/>
      <c r="G334" s="61"/>
      <c r="L334" s="146"/>
    </row>
    <row r="335" spans="1:12" s="66" customFormat="1" hidden="1" outlineLevel="1" x14ac:dyDescent="0.25">
      <c r="A335" s="104" t="s">
        <v>1063</v>
      </c>
      <c r="B335" s="82"/>
      <c r="C335" s="68"/>
      <c r="D335" s="68"/>
      <c r="E335" s="68"/>
      <c r="F335" s="61"/>
      <c r="G335" s="72"/>
      <c r="L335" s="146"/>
    </row>
    <row r="336" spans="1:12" ht="15" customHeight="1" collapsed="1" x14ac:dyDescent="0.25">
      <c r="A336" s="73"/>
      <c r="B336" s="75" t="s">
        <v>1108</v>
      </c>
      <c r="C336" s="73" t="s">
        <v>139</v>
      </c>
      <c r="D336" s="39"/>
      <c r="E336" s="39"/>
      <c r="F336" s="39"/>
      <c r="G336" s="41"/>
    </row>
    <row r="337" spans="1:12" x14ac:dyDescent="0.25">
      <c r="A337" s="104" t="s">
        <v>1064</v>
      </c>
      <c r="B337" s="69" t="s">
        <v>31</v>
      </c>
      <c r="C337" s="104" t="s">
        <v>188</v>
      </c>
      <c r="G337" s="5"/>
    </row>
    <row r="338" spans="1:12" x14ac:dyDescent="0.25">
      <c r="A338" s="104" t="s">
        <v>1065</v>
      </c>
      <c r="B338" s="69" t="s">
        <v>32</v>
      </c>
      <c r="C338" s="104" t="s">
        <v>188</v>
      </c>
      <c r="G338" s="5"/>
    </row>
    <row r="339" spans="1:12" x14ac:dyDescent="0.25">
      <c r="A339" s="104" t="s">
        <v>1066</v>
      </c>
      <c r="B339" s="69" t="s">
        <v>140</v>
      </c>
      <c r="C339" s="104" t="s">
        <v>188</v>
      </c>
      <c r="G339" s="5"/>
    </row>
    <row r="340" spans="1:12" x14ac:dyDescent="0.25">
      <c r="A340" s="104" t="s">
        <v>1067</v>
      </c>
      <c r="B340" s="55" t="s">
        <v>33</v>
      </c>
      <c r="C340" s="104" t="s">
        <v>188</v>
      </c>
      <c r="G340" s="5"/>
    </row>
    <row r="341" spans="1:12" x14ac:dyDescent="0.25">
      <c r="A341" s="104" t="s">
        <v>1068</v>
      </c>
      <c r="B341" s="55" t="s">
        <v>77</v>
      </c>
      <c r="C341" s="104" t="s">
        <v>188</v>
      </c>
      <c r="G341" s="5"/>
    </row>
    <row r="342" spans="1:12" s="53" customFormat="1" x14ac:dyDescent="0.25">
      <c r="A342" s="104" t="s">
        <v>1069</v>
      </c>
      <c r="B342" s="55" t="s">
        <v>130</v>
      </c>
      <c r="C342" s="104" t="s">
        <v>188</v>
      </c>
      <c r="D342" s="54"/>
      <c r="E342" s="54"/>
      <c r="F342" s="54"/>
      <c r="G342" s="54"/>
      <c r="L342" s="146"/>
    </row>
    <row r="343" spans="1:12" s="66" customFormat="1" x14ac:dyDescent="0.25">
      <c r="A343" s="104" t="s">
        <v>1070</v>
      </c>
      <c r="B343" s="69" t="s">
        <v>211</v>
      </c>
      <c r="C343" s="104" t="s">
        <v>188</v>
      </c>
      <c r="D343" s="68"/>
      <c r="E343" s="68"/>
      <c r="F343" s="68"/>
      <c r="G343" s="68"/>
      <c r="L343" s="146"/>
    </row>
    <row r="344" spans="1:12" x14ac:dyDescent="0.25">
      <c r="A344" s="104" t="s">
        <v>1071</v>
      </c>
      <c r="B344" s="55" t="s">
        <v>34</v>
      </c>
      <c r="C344" s="104" t="s">
        <v>188</v>
      </c>
      <c r="G344" s="5"/>
    </row>
    <row r="345" spans="1:12" x14ac:dyDescent="0.25">
      <c r="A345" s="104" t="s">
        <v>1072</v>
      </c>
      <c r="B345" s="69" t="s">
        <v>212</v>
      </c>
      <c r="C345" s="104" t="s">
        <v>188</v>
      </c>
      <c r="G345" s="5"/>
    </row>
    <row r="346" spans="1:12" x14ac:dyDescent="0.25">
      <c r="A346" s="104" t="s">
        <v>1073</v>
      </c>
      <c r="B346" s="55" t="s">
        <v>2</v>
      </c>
      <c r="C346" s="104" t="s">
        <v>188</v>
      </c>
      <c r="G346" s="5"/>
    </row>
    <row r="347" spans="1:12" s="66" customFormat="1" hidden="1" outlineLevel="1" x14ac:dyDescent="0.25">
      <c r="A347" s="104" t="s">
        <v>1074</v>
      </c>
      <c r="B347" s="82" t="s">
        <v>161</v>
      </c>
      <c r="C347" s="68"/>
      <c r="D347" s="68"/>
      <c r="E347" s="68"/>
      <c r="F347" s="68"/>
      <c r="G347" s="68"/>
      <c r="L347" s="146"/>
    </row>
    <row r="348" spans="1:12" s="66" customFormat="1" hidden="1" outlineLevel="1" x14ac:dyDescent="0.25">
      <c r="A348" s="104" t="s">
        <v>1075</v>
      </c>
      <c r="B348" s="82" t="s">
        <v>156</v>
      </c>
      <c r="C348" s="104"/>
      <c r="D348" s="68"/>
      <c r="E348" s="68"/>
      <c r="F348" s="68"/>
      <c r="G348" s="68"/>
      <c r="L348" s="146"/>
    </row>
    <row r="349" spans="1:12" s="66" customFormat="1" hidden="1" outlineLevel="1" x14ac:dyDescent="0.25">
      <c r="A349" s="104" t="s">
        <v>1076</v>
      </c>
      <c r="B349" s="82" t="s">
        <v>156</v>
      </c>
      <c r="C349" s="68"/>
      <c r="D349" s="68"/>
      <c r="E349" s="68"/>
      <c r="F349" s="68"/>
      <c r="G349" s="68"/>
      <c r="L349" s="146"/>
    </row>
    <row r="350" spans="1:12" s="66" customFormat="1" hidden="1" outlineLevel="1" x14ac:dyDescent="0.25">
      <c r="A350" s="104" t="s">
        <v>1077</v>
      </c>
      <c r="B350" s="82" t="s">
        <v>156</v>
      </c>
      <c r="C350" s="68"/>
      <c r="D350" s="68"/>
      <c r="E350" s="68"/>
      <c r="F350" s="68"/>
      <c r="G350" s="68"/>
      <c r="L350" s="146"/>
    </row>
    <row r="351" spans="1:12" s="66" customFormat="1" hidden="1" outlineLevel="1" x14ac:dyDescent="0.25">
      <c r="A351" s="104" t="s">
        <v>1078</v>
      </c>
      <c r="B351" s="82" t="s">
        <v>156</v>
      </c>
      <c r="C351" s="68"/>
      <c r="D351" s="68"/>
      <c r="E351" s="68"/>
      <c r="F351" s="68"/>
      <c r="G351" s="68"/>
      <c r="L351" s="146"/>
    </row>
    <row r="352" spans="1:12" s="66" customFormat="1" hidden="1" outlineLevel="1" x14ac:dyDescent="0.25">
      <c r="A352" s="104" t="s">
        <v>1079</v>
      </c>
      <c r="B352" s="82" t="s">
        <v>156</v>
      </c>
      <c r="C352" s="68"/>
      <c r="D352" s="68"/>
      <c r="E352" s="68"/>
      <c r="F352" s="68"/>
      <c r="G352" s="68"/>
      <c r="L352" s="146"/>
    </row>
    <row r="353" spans="1:12" s="66" customFormat="1" hidden="1" outlineLevel="1" x14ac:dyDescent="0.25">
      <c r="A353" s="104" t="s">
        <v>1080</v>
      </c>
      <c r="B353" s="82" t="s">
        <v>156</v>
      </c>
      <c r="C353" s="68"/>
      <c r="D353" s="68"/>
      <c r="E353" s="68"/>
      <c r="F353" s="68"/>
      <c r="G353" s="68"/>
      <c r="L353" s="146"/>
    </row>
    <row r="354" spans="1:12" s="66" customFormat="1" hidden="1" outlineLevel="1" x14ac:dyDescent="0.25">
      <c r="A354" s="104" t="s">
        <v>1081</v>
      </c>
      <c r="B354" s="82" t="s">
        <v>156</v>
      </c>
      <c r="C354" s="68"/>
      <c r="D354" s="68"/>
      <c r="E354" s="68"/>
      <c r="F354" s="68"/>
      <c r="G354" s="68"/>
      <c r="L354" s="146"/>
    </row>
    <row r="355" spans="1:12" s="66" customFormat="1" hidden="1" outlineLevel="1" x14ac:dyDescent="0.25">
      <c r="A355" s="104" t="s">
        <v>1082</v>
      </c>
      <c r="B355" s="82" t="s">
        <v>156</v>
      </c>
      <c r="C355" s="68"/>
      <c r="D355" s="68"/>
      <c r="E355" s="68"/>
      <c r="F355" s="68"/>
      <c r="G355" s="68"/>
      <c r="L355" s="146"/>
    </row>
    <row r="356" spans="1:12" s="66" customFormat="1" hidden="1" outlineLevel="1" x14ac:dyDescent="0.25">
      <c r="A356" s="104" t="s">
        <v>1083</v>
      </c>
      <c r="B356" s="82" t="s">
        <v>156</v>
      </c>
      <c r="C356" s="68"/>
      <c r="D356" s="68"/>
      <c r="E356" s="68"/>
      <c r="F356" s="68"/>
      <c r="G356" s="68"/>
      <c r="L356" s="146"/>
    </row>
    <row r="357" spans="1:12" s="66" customFormat="1" hidden="1" outlineLevel="1" x14ac:dyDescent="0.25">
      <c r="A357" s="104" t="s">
        <v>1084</v>
      </c>
      <c r="B357" s="82" t="s">
        <v>156</v>
      </c>
      <c r="C357" s="68"/>
      <c r="D357" s="68"/>
      <c r="E357" s="68"/>
      <c r="F357" s="68"/>
      <c r="G357" s="68"/>
      <c r="L357" s="146"/>
    </row>
    <row r="358" spans="1:12" hidden="1" outlineLevel="1" x14ac:dyDescent="0.25">
      <c r="A358" s="104" t="s">
        <v>1085</v>
      </c>
      <c r="B358" s="82" t="s">
        <v>156</v>
      </c>
      <c r="C358" s="68"/>
    </row>
    <row r="359" spans="1:12" hidden="1" outlineLevel="1" x14ac:dyDescent="0.25">
      <c r="A359" s="104" t="s">
        <v>1086</v>
      </c>
      <c r="B359" s="82" t="s">
        <v>156</v>
      </c>
    </row>
    <row r="360" spans="1:12" hidden="1" outlineLevel="1" x14ac:dyDescent="0.25">
      <c r="A360" s="104" t="s">
        <v>1087</v>
      </c>
      <c r="B360" s="82" t="s">
        <v>156</v>
      </c>
    </row>
    <row r="361" spans="1:12" hidden="1" outlineLevel="1" x14ac:dyDescent="0.25">
      <c r="A361" s="104" t="s">
        <v>1088</v>
      </c>
      <c r="B361" s="82" t="s">
        <v>156</v>
      </c>
    </row>
    <row r="362" spans="1:12" hidden="1" outlineLevel="1" x14ac:dyDescent="0.25">
      <c r="A362" s="104" t="s">
        <v>1089</v>
      </c>
      <c r="B362" s="82" t="s">
        <v>156</v>
      </c>
    </row>
    <row r="363" spans="1:12" hidden="1" outlineLevel="1" x14ac:dyDescent="0.25">
      <c r="A363" s="104" t="s">
        <v>1090</v>
      </c>
      <c r="B363" s="82" t="s">
        <v>156</v>
      </c>
    </row>
    <row r="364" spans="1:12"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25" location="'C. HTT Harmonised Glossary'!A9" display="6. Breakdown by Interest Rate"/>
    <hyperlink ref="B155" location="'C. HTT Harmonised Glossary'!A19" display="9. Non-Performing Loans (NPLs)"/>
    <hyperlink ref="B11" location="'C. HTT Harmonised Glossary'!A13" display="1. Property Type Information"/>
    <hyperlink ref="B191" location="'C. HTT Harmonised Glossary'!A12" display="11. Loan to Value (LTV) Information - UNINDEXED"/>
    <hyperlink ref="B213" location="'C. HTT Harmonised Glossary'!A12" display="12. Loan to Value (LTV) Information - INDEXED "/>
    <hyperlink ref="B292" location="'C. HTT Harmonised Glossary'!A12" display="16. Loan to Value (LTV) Information - UNINDEXED "/>
    <hyperlink ref="B314" location="'C. HTT Harmonised Glossary'!A12" display="17. 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80"/>
  <sheetViews>
    <sheetView zoomScaleNormal="100" workbookViewId="0">
      <selection activeCell="C13" sqref="C13"/>
    </sheetView>
  </sheetViews>
  <sheetFormatPr baseColWidth="10" defaultRowHeight="15" x14ac:dyDescent="0.25"/>
  <cols>
    <col min="1" max="1" width="11.42578125" style="98"/>
    <col min="2" max="2" width="67.85546875" style="98" customWidth="1"/>
    <col min="3" max="3" width="46.42578125" style="98" customWidth="1"/>
    <col min="4" max="4" width="21.28515625" style="98" customWidth="1"/>
    <col min="5" max="5" width="11.42578125" style="98"/>
    <col min="6" max="6" width="25.140625" style="98" customWidth="1"/>
    <col min="7" max="7" width="33.7109375" style="98" customWidth="1"/>
    <col min="8" max="16384" width="11.42578125" style="98"/>
  </cols>
  <sheetData>
    <row r="1" spans="1:7" ht="31.5" x14ac:dyDescent="0.25">
      <c r="A1" s="22" t="s">
        <v>2281</v>
      </c>
      <c r="B1" s="22"/>
      <c r="C1" s="67"/>
      <c r="D1" s="67"/>
      <c r="E1" s="67"/>
      <c r="F1" s="30" t="s">
        <v>2282</v>
      </c>
      <c r="G1" s="67"/>
    </row>
    <row r="2" spans="1:7" ht="15.75" thickBot="1" x14ac:dyDescent="0.3">
      <c r="A2" s="67"/>
      <c r="B2" s="67"/>
      <c r="C2" s="67"/>
      <c r="D2" s="67"/>
      <c r="E2" s="67"/>
      <c r="F2" s="67"/>
      <c r="G2" s="67"/>
    </row>
    <row r="3" spans="1:7" ht="19.5" thickBot="1" x14ac:dyDescent="0.3">
      <c r="A3" s="52"/>
      <c r="B3" s="51" t="s">
        <v>131</v>
      </c>
      <c r="C3" s="608" t="s">
        <v>57</v>
      </c>
      <c r="D3" s="52"/>
      <c r="E3" s="52"/>
      <c r="F3" s="52"/>
      <c r="G3" s="52"/>
    </row>
    <row r="4" spans="1:7" ht="15.75" thickBot="1" x14ac:dyDescent="0.3">
      <c r="A4" s="104"/>
      <c r="B4" s="104"/>
      <c r="C4" s="104"/>
      <c r="D4" s="104"/>
      <c r="E4" s="104"/>
      <c r="F4" s="104"/>
      <c r="G4" s="67"/>
    </row>
    <row r="5" spans="1:7" ht="18.75" x14ac:dyDescent="0.25">
      <c r="A5" s="104"/>
      <c r="B5" s="94" t="s">
        <v>2283</v>
      </c>
      <c r="C5" s="76"/>
      <c r="D5" s="104"/>
      <c r="E5" s="4"/>
      <c r="F5" s="4"/>
      <c r="G5" s="67"/>
    </row>
    <row r="6" spans="1:7" ht="15.75" thickBot="1" x14ac:dyDescent="0.3">
      <c r="A6" s="104"/>
      <c r="B6" s="92" t="s">
        <v>2284</v>
      </c>
      <c r="C6" s="104"/>
      <c r="D6" s="104"/>
      <c r="E6" s="104"/>
      <c r="F6" s="104"/>
      <c r="G6" s="67"/>
    </row>
    <row r="7" spans="1:7" x14ac:dyDescent="0.25">
      <c r="A7" s="104"/>
      <c r="B7" s="597"/>
      <c r="C7" s="104"/>
      <c r="D7" s="104"/>
      <c r="E7" s="104"/>
      <c r="F7" s="104"/>
      <c r="G7" s="67"/>
    </row>
    <row r="8" spans="1:7" ht="37.5" x14ac:dyDescent="0.25">
      <c r="A8" s="21" t="s">
        <v>227</v>
      </c>
      <c r="B8" s="21" t="s">
        <v>2284</v>
      </c>
      <c r="C8" s="18"/>
      <c r="D8" s="18"/>
      <c r="E8" s="18"/>
      <c r="F8" s="18"/>
      <c r="G8" s="19"/>
    </row>
    <row r="9" spans="1:7" x14ac:dyDescent="0.25">
      <c r="A9" s="73"/>
      <c r="B9" s="75" t="s">
        <v>2246</v>
      </c>
      <c r="C9" s="73"/>
      <c r="D9" s="73"/>
      <c r="E9" s="73"/>
      <c r="F9" s="74"/>
      <c r="G9" s="74"/>
    </row>
    <row r="10" spans="1:7" x14ac:dyDescent="0.25">
      <c r="A10" s="104" t="s">
        <v>2285</v>
      </c>
      <c r="B10" s="104" t="s">
        <v>2286</v>
      </c>
      <c r="C10" s="104" t="s">
        <v>188</v>
      </c>
      <c r="D10" s="104"/>
      <c r="E10" s="100"/>
      <c r="F10" s="100"/>
      <c r="G10" s="67"/>
    </row>
    <row r="11" spans="1:7" x14ac:dyDescent="0.25">
      <c r="A11" s="104" t="s">
        <v>2287</v>
      </c>
      <c r="B11" s="82" t="s">
        <v>193</v>
      </c>
      <c r="C11" s="104"/>
      <c r="D11" s="104"/>
      <c r="E11" s="100"/>
      <c r="F11" s="100"/>
      <c r="G11" s="67"/>
    </row>
    <row r="12" spans="1:7" x14ac:dyDescent="0.25">
      <c r="A12" s="104" t="s">
        <v>2288</v>
      </c>
      <c r="B12" s="82" t="s">
        <v>194</v>
      </c>
      <c r="C12" s="104"/>
      <c r="D12" s="104"/>
      <c r="E12" s="100"/>
      <c r="F12" s="100"/>
      <c r="G12" s="67"/>
    </row>
    <row r="13" spans="1:7" x14ac:dyDescent="0.25">
      <c r="A13" s="104" t="s">
        <v>2289</v>
      </c>
      <c r="B13" s="104"/>
      <c r="C13" s="104"/>
      <c r="D13" s="104"/>
      <c r="E13" s="100"/>
      <c r="F13" s="100"/>
      <c r="G13" s="67"/>
    </row>
    <row r="14" spans="1:7" x14ac:dyDescent="0.25">
      <c r="A14" s="104" t="s">
        <v>2290</v>
      </c>
      <c r="B14" s="104"/>
      <c r="C14" s="104"/>
      <c r="D14" s="104"/>
      <c r="E14" s="100"/>
      <c r="F14" s="100"/>
      <c r="G14" s="67"/>
    </row>
    <row r="15" spans="1:7" x14ac:dyDescent="0.25">
      <c r="A15" s="104" t="s">
        <v>2291</v>
      </c>
      <c r="B15" s="104"/>
      <c r="C15" s="104"/>
      <c r="D15" s="104"/>
      <c r="E15" s="100"/>
      <c r="F15" s="100"/>
      <c r="G15" s="67"/>
    </row>
    <row r="16" spans="1:7" x14ac:dyDescent="0.25">
      <c r="A16" s="104" t="s">
        <v>2292</v>
      </c>
      <c r="B16" s="104"/>
      <c r="C16" s="104"/>
      <c r="D16" s="104"/>
      <c r="E16" s="100"/>
      <c r="F16" s="100"/>
      <c r="G16" s="67"/>
    </row>
    <row r="17" spans="1:7" x14ac:dyDescent="0.25">
      <c r="A17" s="104" t="s">
        <v>2293</v>
      </c>
      <c r="B17" s="104"/>
      <c r="C17" s="104"/>
      <c r="D17" s="104"/>
      <c r="E17" s="100"/>
      <c r="F17" s="100"/>
      <c r="G17" s="67"/>
    </row>
    <row r="18" spans="1:7" x14ac:dyDescent="0.25">
      <c r="A18" s="73"/>
      <c r="B18" s="73" t="s">
        <v>2294</v>
      </c>
      <c r="C18" s="73" t="s">
        <v>153</v>
      </c>
      <c r="D18" s="73" t="s">
        <v>2295</v>
      </c>
      <c r="E18" s="73"/>
      <c r="F18" s="73" t="s">
        <v>2257</v>
      </c>
      <c r="G18" s="73" t="s">
        <v>2296</v>
      </c>
    </row>
    <row r="19" spans="1:7" x14ac:dyDescent="0.25">
      <c r="A19" s="104" t="s">
        <v>2297</v>
      </c>
      <c r="B19" s="104" t="s">
        <v>2298</v>
      </c>
      <c r="C19" s="104" t="s">
        <v>188</v>
      </c>
      <c r="D19" s="57"/>
      <c r="E19" s="57"/>
      <c r="F19" s="48"/>
      <c r="G19" s="48"/>
    </row>
    <row r="20" spans="1:7" x14ac:dyDescent="0.25">
      <c r="A20" s="57"/>
      <c r="B20" s="102"/>
      <c r="C20" s="57"/>
      <c r="D20" s="57"/>
      <c r="E20" s="57"/>
      <c r="F20" s="48"/>
      <c r="G20" s="48"/>
    </row>
    <row r="21" spans="1:7" x14ac:dyDescent="0.25">
      <c r="A21" s="104"/>
      <c r="B21" s="104" t="s">
        <v>154</v>
      </c>
      <c r="C21" s="57"/>
      <c r="D21" s="57"/>
      <c r="E21" s="57"/>
      <c r="F21" s="48"/>
      <c r="G21" s="48"/>
    </row>
    <row r="22" spans="1:7" x14ac:dyDescent="0.25">
      <c r="A22" s="104" t="s">
        <v>2299</v>
      </c>
      <c r="B22" s="100" t="s">
        <v>2300</v>
      </c>
      <c r="C22" s="104" t="s">
        <v>188</v>
      </c>
      <c r="D22" s="104" t="s">
        <v>188</v>
      </c>
      <c r="E22" s="100"/>
      <c r="F22" s="61" t="str">
        <f>IF($C$37=0,"",IF(C22="[for completion]","",C22/$C$37))</f>
        <v/>
      </c>
      <c r="G22" s="61" t="str">
        <f>IF($D$37=0,"",IF(D22="[for completion]","",D22/$D$37))</f>
        <v/>
      </c>
    </row>
    <row r="23" spans="1:7" x14ac:dyDescent="0.25">
      <c r="A23" s="104" t="s">
        <v>2301</v>
      </c>
      <c r="B23" s="100" t="s">
        <v>2300</v>
      </c>
      <c r="C23" s="104" t="s">
        <v>188</v>
      </c>
      <c r="D23" s="104" t="s">
        <v>188</v>
      </c>
      <c r="E23" s="100"/>
      <c r="F23" s="61" t="str">
        <f t="shared" ref="F23:F36" si="0">IF($C$37=0,"",IF(C23="[for completion]","",C23/$C$37))</f>
        <v/>
      </c>
      <c r="G23" s="61" t="str">
        <f t="shared" ref="G23:G36" si="1">IF($D$37=0,"",IF(D23="[for completion]","",D23/$D$37))</f>
        <v/>
      </c>
    </row>
    <row r="24" spans="1:7" x14ac:dyDescent="0.25">
      <c r="A24" s="104" t="s">
        <v>2302</v>
      </c>
      <c r="B24" s="100" t="s">
        <v>2300</v>
      </c>
      <c r="C24" s="104" t="s">
        <v>188</v>
      </c>
      <c r="D24" s="104" t="s">
        <v>188</v>
      </c>
      <c r="E24" s="104"/>
      <c r="F24" s="61" t="str">
        <f t="shared" si="0"/>
        <v/>
      </c>
      <c r="G24" s="61" t="str">
        <f t="shared" si="1"/>
        <v/>
      </c>
    </row>
    <row r="25" spans="1:7" x14ac:dyDescent="0.25">
      <c r="A25" s="104" t="s">
        <v>2303</v>
      </c>
      <c r="B25" s="100" t="s">
        <v>2300</v>
      </c>
      <c r="C25" s="104" t="s">
        <v>188</v>
      </c>
      <c r="D25" s="104" t="s">
        <v>188</v>
      </c>
      <c r="E25" s="598"/>
      <c r="F25" s="61" t="str">
        <f t="shared" si="0"/>
        <v/>
      </c>
      <c r="G25" s="61" t="str">
        <f t="shared" si="1"/>
        <v/>
      </c>
    </row>
    <row r="26" spans="1:7" x14ac:dyDescent="0.25">
      <c r="A26" s="104" t="s">
        <v>2304</v>
      </c>
      <c r="B26" s="100" t="s">
        <v>2300</v>
      </c>
      <c r="C26" s="104" t="s">
        <v>188</v>
      </c>
      <c r="D26" s="104" t="s">
        <v>188</v>
      </c>
      <c r="E26" s="598"/>
      <c r="F26" s="61" t="str">
        <f t="shared" si="0"/>
        <v/>
      </c>
      <c r="G26" s="61" t="str">
        <f t="shared" si="1"/>
        <v/>
      </c>
    </row>
    <row r="27" spans="1:7" x14ac:dyDescent="0.25">
      <c r="A27" s="104" t="s">
        <v>2305</v>
      </c>
      <c r="B27" s="100" t="s">
        <v>2300</v>
      </c>
      <c r="C27" s="104" t="s">
        <v>188</v>
      </c>
      <c r="D27" s="104" t="s">
        <v>188</v>
      </c>
      <c r="E27" s="598"/>
      <c r="F27" s="61" t="str">
        <f t="shared" si="0"/>
        <v/>
      </c>
      <c r="G27" s="61" t="str">
        <f t="shared" si="1"/>
        <v/>
      </c>
    </row>
    <row r="28" spans="1:7" x14ac:dyDescent="0.25">
      <c r="A28" s="104" t="s">
        <v>2306</v>
      </c>
      <c r="B28" s="100" t="s">
        <v>2300</v>
      </c>
      <c r="C28" s="104" t="s">
        <v>188</v>
      </c>
      <c r="D28" s="104" t="s">
        <v>188</v>
      </c>
      <c r="E28" s="598"/>
      <c r="F28" s="61" t="str">
        <f t="shared" si="0"/>
        <v/>
      </c>
      <c r="G28" s="61" t="str">
        <f t="shared" si="1"/>
        <v/>
      </c>
    </row>
    <row r="29" spans="1:7" x14ac:dyDescent="0.25">
      <c r="A29" s="104" t="s">
        <v>2307</v>
      </c>
      <c r="B29" s="100" t="s">
        <v>2300</v>
      </c>
      <c r="C29" s="104" t="s">
        <v>188</v>
      </c>
      <c r="D29" s="104" t="s">
        <v>188</v>
      </c>
      <c r="E29" s="598"/>
      <c r="F29" s="61" t="str">
        <f t="shared" si="0"/>
        <v/>
      </c>
      <c r="G29" s="61" t="str">
        <f t="shared" si="1"/>
        <v/>
      </c>
    </row>
    <row r="30" spans="1:7" x14ac:dyDescent="0.25">
      <c r="A30" s="104" t="s">
        <v>2308</v>
      </c>
      <c r="B30" s="100" t="s">
        <v>2300</v>
      </c>
      <c r="C30" s="104" t="s">
        <v>188</v>
      </c>
      <c r="D30" s="104" t="s">
        <v>188</v>
      </c>
      <c r="E30" s="598"/>
      <c r="F30" s="61" t="str">
        <f t="shared" si="0"/>
        <v/>
      </c>
      <c r="G30" s="61" t="str">
        <f t="shared" si="1"/>
        <v/>
      </c>
    </row>
    <row r="31" spans="1:7" x14ac:dyDescent="0.25">
      <c r="A31" s="104" t="s">
        <v>2309</v>
      </c>
      <c r="B31" s="100" t="s">
        <v>2300</v>
      </c>
      <c r="C31" s="104" t="s">
        <v>188</v>
      </c>
      <c r="D31" s="104" t="s">
        <v>188</v>
      </c>
      <c r="E31" s="598"/>
      <c r="F31" s="61" t="str">
        <f t="shared" si="0"/>
        <v/>
      </c>
      <c r="G31" s="61" t="str">
        <f t="shared" si="1"/>
        <v/>
      </c>
    </row>
    <row r="32" spans="1:7" x14ac:dyDescent="0.25">
      <c r="A32" s="104" t="s">
        <v>2310</v>
      </c>
      <c r="B32" s="100" t="s">
        <v>2300</v>
      </c>
      <c r="C32" s="104" t="s">
        <v>188</v>
      </c>
      <c r="D32" s="104" t="s">
        <v>188</v>
      </c>
      <c r="E32" s="598"/>
      <c r="F32" s="61" t="str">
        <f t="shared" si="0"/>
        <v/>
      </c>
      <c r="G32" s="61" t="str">
        <f t="shared" si="1"/>
        <v/>
      </c>
    </row>
    <row r="33" spans="1:7" x14ac:dyDescent="0.25">
      <c r="A33" s="104" t="s">
        <v>2311</v>
      </c>
      <c r="B33" s="100" t="s">
        <v>2300</v>
      </c>
      <c r="C33" s="104" t="s">
        <v>188</v>
      </c>
      <c r="D33" s="104" t="s">
        <v>188</v>
      </c>
      <c r="E33" s="598"/>
      <c r="F33" s="61" t="str">
        <f t="shared" si="0"/>
        <v/>
      </c>
      <c r="G33" s="61" t="str">
        <f t="shared" si="1"/>
        <v/>
      </c>
    </row>
    <row r="34" spans="1:7" x14ac:dyDescent="0.25">
      <c r="A34" s="104" t="s">
        <v>2312</v>
      </c>
      <c r="B34" s="100" t="s">
        <v>2300</v>
      </c>
      <c r="C34" s="104" t="s">
        <v>188</v>
      </c>
      <c r="D34" s="104" t="s">
        <v>188</v>
      </c>
      <c r="E34" s="598"/>
      <c r="F34" s="61" t="str">
        <f t="shared" si="0"/>
        <v/>
      </c>
      <c r="G34" s="61" t="str">
        <f t="shared" si="1"/>
        <v/>
      </c>
    </row>
    <row r="35" spans="1:7" x14ac:dyDescent="0.25">
      <c r="A35" s="104" t="s">
        <v>2313</v>
      </c>
      <c r="B35" s="100" t="s">
        <v>2300</v>
      </c>
      <c r="C35" s="104" t="s">
        <v>188</v>
      </c>
      <c r="D35" s="104" t="s">
        <v>188</v>
      </c>
      <c r="E35" s="598"/>
      <c r="F35" s="61" t="str">
        <f t="shared" si="0"/>
        <v/>
      </c>
      <c r="G35" s="61" t="str">
        <f t="shared" si="1"/>
        <v/>
      </c>
    </row>
    <row r="36" spans="1:7" x14ac:dyDescent="0.25">
      <c r="A36" s="104" t="s">
        <v>2314</v>
      </c>
      <c r="B36" s="100" t="s">
        <v>2300</v>
      </c>
      <c r="C36" s="104" t="s">
        <v>188</v>
      </c>
      <c r="D36" s="104" t="s">
        <v>188</v>
      </c>
      <c r="E36" s="598"/>
      <c r="F36" s="61" t="str">
        <f t="shared" si="0"/>
        <v/>
      </c>
      <c r="G36" s="61" t="str">
        <f t="shared" si="1"/>
        <v/>
      </c>
    </row>
    <row r="37" spans="1:7" x14ac:dyDescent="0.25">
      <c r="A37" s="104" t="s">
        <v>2315</v>
      </c>
      <c r="B37" s="71" t="s">
        <v>1</v>
      </c>
      <c r="C37" s="100">
        <f>SUM(C22:C36)</f>
        <v>0</v>
      </c>
      <c r="D37" s="100">
        <f>SUM(D22:D36)</f>
        <v>0</v>
      </c>
      <c r="E37" s="598"/>
      <c r="F37" s="599">
        <f>SUM(F22:F36)</f>
        <v>0</v>
      </c>
      <c r="G37" s="599">
        <f>SUM(G22:G36)</f>
        <v>0</v>
      </c>
    </row>
    <row r="38" spans="1:7" x14ac:dyDescent="0.25">
      <c r="A38" s="73"/>
      <c r="B38" s="75" t="s">
        <v>2316</v>
      </c>
      <c r="C38" s="73" t="s">
        <v>84</v>
      </c>
      <c r="D38" s="73"/>
      <c r="E38" s="59"/>
      <c r="F38" s="73" t="s">
        <v>2257</v>
      </c>
      <c r="G38" s="73"/>
    </row>
    <row r="39" spans="1:7" x14ac:dyDescent="0.25">
      <c r="A39" s="104" t="s">
        <v>2317</v>
      </c>
      <c r="B39" s="100" t="s">
        <v>1464</v>
      </c>
      <c r="C39" s="104" t="s">
        <v>188</v>
      </c>
      <c r="D39" s="104"/>
      <c r="E39" s="600"/>
      <c r="F39" s="61" t="str">
        <f>IF($C$42=0,"",IF(C39="[for completion]","",C39/$C$42))</f>
        <v/>
      </c>
      <c r="G39" s="70"/>
    </row>
    <row r="40" spans="1:7" x14ac:dyDescent="0.25">
      <c r="A40" s="104" t="s">
        <v>2318</v>
      </c>
      <c r="B40" s="100" t="s">
        <v>2319</v>
      </c>
      <c r="C40" s="104" t="s">
        <v>188</v>
      </c>
      <c r="D40" s="104"/>
      <c r="E40" s="600"/>
      <c r="F40" s="61" t="str">
        <f>IF($C$42=0,"",IF(C40="[for completion]","",C40/$C$42))</f>
        <v/>
      </c>
      <c r="G40" s="70"/>
    </row>
    <row r="41" spans="1:7" x14ac:dyDescent="0.25">
      <c r="A41" s="104" t="s">
        <v>2320</v>
      </c>
      <c r="B41" s="100" t="s">
        <v>2</v>
      </c>
      <c r="C41" s="104" t="s">
        <v>188</v>
      </c>
      <c r="D41" s="104"/>
      <c r="E41" s="598"/>
      <c r="F41" s="61" t="str">
        <f>IF($C$42=0,"",IF(C41="[for completion]","",C41/$C$42))</f>
        <v/>
      </c>
      <c r="G41" s="70"/>
    </row>
    <row r="42" spans="1:7" x14ac:dyDescent="0.25">
      <c r="A42" s="104" t="s">
        <v>2321</v>
      </c>
      <c r="B42" s="71" t="s">
        <v>1</v>
      </c>
      <c r="C42" s="100">
        <f>SUM(C39:C41)</f>
        <v>0</v>
      </c>
      <c r="D42" s="100"/>
      <c r="E42" s="598"/>
      <c r="F42" s="599">
        <f>SUM(F39:F41)</f>
        <v>0</v>
      </c>
      <c r="G42" s="70"/>
    </row>
    <row r="43" spans="1:7" x14ac:dyDescent="0.25">
      <c r="A43" s="104" t="s">
        <v>2322</v>
      </c>
      <c r="B43" s="71"/>
      <c r="C43" s="100"/>
      <c r="D43" s="100"/>
      <c r="E43" s="598"/>
      <c r="F43" s="599"/>
      <c r="G43" s="70"/>
    </row>
    <row r="44" spans="1:7" x14ac:dyDescent="0.25">
      <c r="A44" s="104" t="s">
        <v>2323</v>
      </c>
      <c r="B44" s="71"/>
      <c r="C44" s="100"/>
      <c r="D44" s="100"/>
      <c r="E44" s="598"/>
      <c r="F44" s="599"/>
      <c r="G44" s="70"/>
    </row>
    <row r="45" spans="1:7" x14ac:dyDescent="0.25">
      <c r="A45" s="104" t="s">
        <v>2324</v>
      </c>
      <c r="B45" s="100"/>
      <c r="C45" s="104"/>
      <c r="D45" s="104"/>
      <c r="E45" s="598"/>
      <c r="F45" s="61"/>
      <c r="G45" s="70"/>
    </row>
    <row r="46" spans="1:7" x14ac:dyDescent="0.25">
      <c r="A46" s="104" t="s">
        <v>2325</v>
      </c>
      <c r="B46" s="100"/>
      <c r="C46" s="104"/>
      <c r="D46" s="104"/>
      <c r="E46" s="598"/>
      <c r="F46" s="61"/>
      <c r="G46" s="70"/>
    </row>
    <row r="47" spans="1:7" x14ac:dyDescent="0.25">
      <c r="A47" s="104" t="s">
        <v>2326</v>
      </c>
      <c r="B47" s="100"/>
      <c r="C47" s="104"/>
      <c r="D47" s="104"/>
      <c r="E47" s="598"/>
      <c r="F47" s="61"/>
      <c r="G47" s="70"/>
    </row>
    <row r="48" spans="1:7" x14ac:dyDescent="0.25">
      <c r="A48" s="73"/>
      <c r="B48" s="75" t="s">
        <v>1094</v>
      </c>
      <c r="C48" s="73" t="s">
        <v>2257</v>
      </c>
      <c r="D48" s="73"/>
      <c r="E48" s="59"/>
      <c r="F48" s="74"/>
      <c r="G48" s="74"/>
    </row>
    <row r="49" spans="1:7" x14ac:dyDescent="0.25">
      <c r="A49" s="104" t="s">
        <v>2327</v>
      </c>
      <c r="B49" s="85" t="s">
        <v>93</v>
      </c>
      <c r="C49" s="601">
        <f>SUM(C50:C77)</f>
        <v>0</v>
      </c>
      <c r="D49" s="104"/>
      <c r="E49" s="104"/>
      <c r="F49" s="104"/>
      <c r="G49" s="104"/>
    </row>
    <row r="50" spans="1:7" x14ac:dyDescent="0.25">
      <c r="A50" s="104" t="s">
        <v>2328</v>
      </c>
      <c r="B50" s="104" t="s">
        <v>106</v>
      </c>
      <c r="C50" s="601" t="s">
        <v>188</v>
      </c>
      <c r="D50" s="104"/>
      <c r="E50" s="104"/>
      <c r="F50" s="104"/>
      <c r="G50" s="104"/>
    </row>
    <row r="51" spans="1:7" x14ac:dyDescent="0.25">
      <c r="A51" s="104" t="s">
        <v>2329</v>
      </c>
      <c r="B51" s="104" t="s">
        <v>94</v>
      </c>
      <c r="C51" s="601" t="s">
        <v>188</v>
      </c>
      <c r="D51" s="104"/>
      <c r="E51" s="104"/>
      <c r="F51" s="104"/>
      <c r="G51" s="104"/>
    </row>
    <row r="52" spans="1:7" x14ac:dyDescent="0.25">
      <c r="A52" s="104" t="s">
        <v>2330</v>
      </c>
      <c r="B52" s="104" t="s">
        <v>95</v>
      </c>
      <c r="C52" s="601" t="s">
        <v>188</v>
      </c>
      <c r="D52" s="104"/>
      <c r="E52" s="104"/>
      <c r="F52" s="104"/>
      <c r="G52" s="104"/>
    </row>
    <row r="53" spans="1:7" x14ac:dyDescent="0.25">
      <c r="A53" s="104" t="s">
        <v>2331</v>
      </c>
      <c r="B53" s="104" t="s">
        <v>267</v>
      </c>
      <c r="C53" s="601" t="s">
        <v>188</v>
      </c>
      <c r="D53" s="104"/>
      <c r="E53" s="104"/>
      <c r="F53" s="104"/>
      <c r="G53" s="104"/>
    </row>
    <row r="54" spans="1:7" x14ac:dyDescent="0.25">
      <c r="A54" s="104" t="s">
        <v>2332</v>
      </c>
      <c r="B54" s="104" t="s">
        <v>116</v>
      </c>
      <c r="C54" s="601" t="s">
        <v>188</v>
      </c>
      <c r="D54" s="104"/>
      <c r="E54" s="104"/>
      <c r="F54" s="104"/>
      <c r="G54" s="104"/>
    </row>
    <row r="55" spans="1:7" x14ac:dyDescent="0.25">
      <c r="A55" s="104" t="s">
        <v>2333</v>
      </c>
      <c r="B55" s="104" t="s">
        <v>113</v>
      </c>
      <c r="C55" s="601" t="s">
        <v>188</v>
      </c>
      <c r="D55" s="104"/>
      <c r="E55" s="104"/>
      <c r="F55" s="104"/>
      <c r="G55" s="104"/>
    </row>
    <row r="56" spans="1:7" x14ac:dyDescent="0.25">
      <c r="A56" s="104" t="s">
        <v>2334</v>
      </c>
      <c r="B56" s="104" t="s">
        <v>96</v>
      </c>
      <c r="C56" s="601" t="s">
        <v>188</v>
      </c>
      <c r="D56" s="104"/>
      <c r="E56" s="104"/>
      <c r="F56" s="104"/>
      <c r="G56" s="104"/>
    </row>
    <row r="57" spans="1:7" x14ac:dyDescent="0.25">
      <c r="A57" s="104" t="s">
        <v>2335</v>
      </c>
      <c r="B57" s="104" t="s">
        <v>97</v>
      </c>
      <c r="C57" s="601" t="s">
        <v>188</v>
      </c>
      <c r="D57" s="104"/>
      <c r="E57" s="104"/>
      <c r="F57" s="104"/>
      <c r="G57" s="104"/>
    </row>
    <row r="58" spans="1:7" x14ac:dyDescent="0.25">
      <c r="A58" s="104" t="s">
        <v>2336</v>
      </c>
      <c r="B58" s="104" t="s">
        <v>98</v>
      </c>
      <c r="C58" s="601" t="s">
        <v>188</v>
      </c>
      <c r="D58" s="104"/>
      <c r="E58" s="104"/>
      <c r="F58" s="104"/>
      <c r="G58" s="104"/>
    </row>
    <row r="59" spans="1:7" x14ac:dyDescent="0.25">
      <c r="A59" s="104" t="s">
        <v>2337</v>
      </c>
      <c r="B59" s="104" t="s">
        <v>0</v>
      </c>
      <c r="C59" s="601" t="s">
        <v>188</v>
      </c>
      <c r="D59" s="104"/>
      <c r="E59" s="104"/>
      <c r="F59" s="104"/>
      <c r="G59" s="104"/>
    </row>
    <row r="60" spans="1:7" x14ac:dyDescent="0.25">
      <c r="A60" s="104" t="s">
        <v>2338</v>
      </c>
      <c r="B60" s="104" t="s">
        <v>15</v>
      </c>
      <c r="C60" s="601" t="s">
        <v>188</v>
      </c>
      <c r="D60" s="104"/>
      <c r="E60" s="104"/>
      <c r="F60" s="104"/>
      <c r="G60" s="104"/>
    </row>
    <row r="61" spans="1:7" x14ac:dyDescent="0.25">
      <c r="A61" s="104" t="s">
        <v>2339</v>
      </c>
      <c r="B61" s="104" t="s">
        <v>99</v>
      </c>
      <c r="C61" s="601" t="s">
        <v>188</v>
      </c>
      <c r="D61" s="104"/>
      <c r="E61" s="104"/>
      <c r="F61" s="104"/>
      <c r="G61" s="104"/>
    </row>
    <row r="62" spans="1:7" x14ac:dyDescent="0.25">
      <c r="A62" s="104" t="s">
        <v>2340</v>
      </c>
      <c r="B62" s="104" t="s">
        <v>270</v>
      </c>
      <c r="C62" s="601" t="s">
        <v>188</v>
      </c>
      <c r="D62" s="104"/>
      <c r="E62" s="104"/>
      <c r="F62" s="104"/>
      <c r="G62" s="104"/>
    </row>
    <row r="63" spans="1:7" x14ac:dyDescent="0.25">
      <c r="A63" s="104" t="s">
        <v>2341</v>
      </c>
      <c r="B63" s="104" t="s">
        <v>114</v>
      </c>
      <c r="C63" s="601" t="s">
        <v>188</v>
      </c>
      <c r="D63" s="104"/>
      <c r="E63" s="104"/>
      <c r="F63" s="104"/>
      <c r="G63" s="104"/>
    </row>
    <row r="64" spans="1:7" x14ac:dyDescent="0.25">
      <c r="A64" s="104" t="s">
        <v>2342</v>
      </c>
      <c r="B64" s="104" t="s">
        <v>100</v>
      </c>
      <c r="C64" s="601" t="s">
        <v>188</v>
      </c>
      <c r="D64" s="104"/>
      <c r="E64" s="104"/>
      <c r="F64" s="104"/>
      <c r="G64" s="104"/>
    </row>
    <row r="65" spans="1:7" x14ac:dyDescent="0.25">
      <c r="A65" s="104" t="s">
        <v>2343</v>
      </c>
      <c r="B65" s="104" t="s">
        <v>101</v>
      </c>
      <c r="C65" s="601" t="s">
        <v>188</v>
      </c>
      <c r="D65" s="104"/>
      <c r="E65" s="104"/>
      <c r="F65" s="104"/>
      <c r="G65" s="104"/>
    </row>
    <row r="66" spans="1:7" x14ac:dyDescent="0.25">
      <c r="A66" s="104" t="s">
        <v>2344</v>
      </c>
      <c r="B66" s="104" t="s">
        <v>102</v>
      </c>
      <c r="C66" s="601" t="s">
        <v>188</v>
      </c>
      <c r="D66" s="104"/>
      <c r="E66" s="104"/>
      <c r="F66" s="104"/>
      <c r="G66" s="104"/>
    </row>
    <row r="67" spans="1:7" x14ac:dyDescent="0.25">
      <c r="A67" s="104" t="s">
        <v>2345</v>
      </c>
      <c r="B67" s="104" t="s">
        <v>103</v>
      </c>
      <c r="C67" s="601" t="s">
        <v>188</v>
      </c>
      <c r="D67" s="104"/>
      <c r="E67" s="104"/>
      <c r="F67" s="104"/>
      <c r="G67" s="104"/>
    </row>
    <row r="68" spans="1:7" x14ac:dyDescent="0.25">
      <c r="A68" s="104" t="s">
        <v>2346</v>
      </c>
      <c r="B68" s="104" t="s">
        <v>104</v>
      </c>
      <c r="C68" s="601" t="s">
        <v>188</v>
      </c>
      <c r="D68" s="104"/>
      <c r="E68" s="104"/>
      <c r="F68" s="104"/>
      <c r="G68" s="104"/>
    </row>
    <row r="69" spans="1:7" x14ac:dyDescent="0.25">
      <c r="A69" s="104" t="s">
        <v>2347</v>
      </c>
      <c r="B69" s="104" t="s">
        <v>105</v>
      </c>
      <c r="C69" s="601" t="s">
        <v>188</v>
      </c>
      <c r="D69" s="104"/>
      <c r="E69" s="104"/>
      <c r="F69" s="104"/>
      <c r="G69" s="104"/>
    </row>
    <row r="70" spans="1:7" x14ac:dyDescent="0.25">
      <c r="A70" s="104" t="s">
        <v>2348</v>
      </c>
      <c r="B70" s="104" t="s">
        <v>107</v>
      </c>
      <c r="C70" s="601" t="s">
        <v>188</v>
      </c>
      <c r="D70" s="104"/>
      <c r="E70" s="104"/>
      <c r="F70" s="104"/>
      <c r="G70" s="104"/>
    </row>
    <row r="71" spans="1:7" x14ac:dyDescent="0.25">
      <c r="A71" s="104" t="s">
        <v>2349</v>
      </c>
      <c r="B71" s="104" t="s">
        <v>108</v>
      </c>
      <c r="C71" s="601" t="s">
        <v>188</v>
      </c>
      <c r="D71" s="104"/>
      <c r="E71" s="104"/>
      <c r="F71" s="104"/>
      <c r="G71" s="104"/>
    </row>
    <row r="72" spans="1:7" x14ac:dyDescent="0.25">
      <c r="A72" s="104" t="s">
        <v>2350</v>
      </c>
      <c r="B72" s="104" t="s">
        <v>109</v>
      </c>
      <c r="C72" s="601" t="s">
        <v>188</v>
      </c>
      <c r="D72" s="104"/>
      <c r="E72" s="104"/>
      <c r="F72" s="104"/>
      <c r="G72" s="104"/>
    </row>
    <row r="73" spans="1:7" x14ac:dyDescent="0.25">
      <c r="A73" s="104" t="s">
        <v>2351</v>
      </c>
      <c r="B73" s="104" t="s">
        <v>111</v>
      </c>
      <c r="C73" s="601" t="s">
        <v>188</v>
      </c>
      <c r="D73" s="104"/>
      <c r="E73" s="104"/>
      <c r="F73" s="104"/>
      <c r="G73" s="104"/>
    </row>
    <row r="74" spans="1:7" x14ac:dyDescent="0.25">
      <c r="A74" s="104" t="s">
        <v>2352</v>
      </c>
      <c r="B74" s="104" t="s">
        <v>112</v>
      </c>
      <c r="C74" s="601" t="s">
        <v>188</v>
      </c>
      <c r="D74" s="104"/>
      <c r="E74" s="104"/>
      <c r="F74" s="104"/>
      <c r="G74" s="104"/>
    </row>
    <row r="75" spans="1:7" x14ac:dyDescent="0.25">
      <c r="A75" s="104" t="s">
        <v>2353</v>
      </c>
      <c r="B75" s="104" t="s">
        <v>16</v>
      </c>
      <c r="C75" s="601" t="s">
        <v>188</v>
      </c>
      <c r="D75" s="104"/>
      <c r="E75" s="104"/>
      <c r="F75" s="104"/>
      <c r="G75" s="104"/>
    </row>
    <row r="76" spans="1:7" x14ac:dyDescent="0.25">
      <c r="A76" s="104" t="s">
        <v>2354</v>
      </c>
      <c r="B76" s="104" t="s">
        <v>110</v>
      </c>
      <c r="C76" s="601" t="s">
        <v>188</v>
      </c>
      <c r="D76" s="104"/>
      <c r="E76" s="104"/>
      <c r="F76" s="104"/>
      <c r="G76" s="104"/>
    </row>
    <row r="77" spans="1:7" x14ac:dyDescent="0.25">
      <c r="A77" s="104" t="s">
        <v>2355</v>
      </c>
      <c r="B77" s="104" t="s">
        <v>115</v>
      </c>
      <c r="C77" s="601" t="s">
        <v>188</v>
      </c>
      <c r="D77" s="104"/>
      <c r="E77" s="104"/>
      <c r="F77" s="104"/>
      <c r="G77" s="104"/>
    </row>
    <row r="78" spans="1:7" x14ac:dyDescent="0.25">
      <c r="A78" s="104" t="s">
        <v>2356</v>
      </c>
      <c r="B78" s="85" t="s">
        <v>117</v>
      </c>
      <c r="C78" s="601">
        <f>SUM(C79:C81)</f>
        <v>0</v>
      </c>
      <c r="D78" s="104"/>
      <c r="E78" s="104"/>
      <c r="F78" s="104"/>
      <c r="G78" s="104"/>
    </row>
    <row r="79" spans="1:7" x14ac:dyDescent="0.25">
      <c r="A79" s="104" t="s">
        <v>2357</v>
      </c>
      <c r="B79" s="104" t="s">
        <v>118</v>
      </c>
      <c r="C79" s="601" t="s">
        <v>188</v>
      </c>
      <c r="D79" s="104"/>
      <c r="E79" s="104"/>
      <c r="F79" s="104"/>
      <c r="G79" s="104"/>
    </row>
    <row r="80" spans="1:7" x14ac:dyDescent="0.25">
      <c r="A80" s="104" t="s">
        <v>2358</v>
      </c>
      <c r="B80" s="104" t="s">
        <v>119</v>
      </c>
      <c r="C80" s="601" t="s">
        <v>188</v>
      </c>
      <c r="D80" s="104"/>
      <c r="E80" s="104"/>
      <c r="F80" s="104"/>
      <c r="G80" s="104"/>
    </row>
    <row r="81" spans="1:7" x14ac:dyDescent="0.25">
      <c r="A81" s="104" t="s">
        <v>2359</v>
      </c>
      <c r="B81" s="104" t="s">
        <v>120</v>
      </c>
      <c r="C81" s="601" t="s">
        <v>188</v>
      </c>
      <c r="D81" s="104"/>
      <c r="E81" s="104"/>
      <c r="F81" s="104"/>
      <c r="G81" s="104"/>
    </row>
    <row r="82" spans="1:7" x14ac:dyDescent="0.25">
      <c r="A82" s="104" t="s">
        <v>2360</v>
      </c>
      <c r="B82" s="85" t="s">
        <v>2</v>
      </c>
      <c r="C82" s="601">
        <f>SUM(C83:C92)</f>
        <v>0</v>
      </c>
      <c r="D82" s="104"/>
      <c r="E82" s="104"/>
      <c r="F82" s="104"/>
      <c r="G82" s="104"/>
    </row>
    <row r="83" spans="1:7" x14ac:dyDescent="0.25">
      <c r="A83" s="104" t="s">
        <v>2361</v>
      </c>
      <c r="B83" s="100" t="s">
        <v>121</v>
      </c>
      <c r="C83" s="601" t="s">
        <v>188</v>
      </c>
      <c r="D83" s="104"/>
      <c r="E83" s="104"/>
      <c r="F83" s="104"/>
      <c r="G83" s="104"/>
    </row>
    <row r="84" spans="1:7" x14ac:dyDescent="0.25">
      <c r="A84" s="104" t="s">
        <v>2362</v>
      </c>
      <c r="B84" s="100" t="s">
        <v>122</v>
      </c>
      <c r="C84" s="601" t="s">
        <v>188</v>
      </c>
      <c r="D84" s="104"/>
      <c r="E84" s="104"/>
      <c r="F84" s="104"/>
      <c r="G84" s="104"/>
    </row>
    <row r="85" spans="1:7" x14ac:dyDescent="0.25">
      <c r="A85" s="104" t="s">
        <v>2363</v>
      </c>
      <c r="B85" s="100" t="s">
        <v>142</v>
      </c>
      <c r="C85" s="601" t="s">
        <v>188</v>
      </c>
      <c r="D85" s="104"/>
      <c r="E85" s="104"/>
      <c r="F85" s="104"/>
      <c r="G85" s="104"/>
    </row>
    <row r="86" spans="1:7" x14ac:dyDescent="0.25">
      <c r="A86" s="104" t="s">
        <v>2364</v>
      </c>
      <c r="B86" s="100" t="s">
        <v>123</v>
      </c>
      <c r="C86" s="601" t="s">
        <v>188</v>
      </c>
      <c r="D86" s="104"/>
      <c r="E86" s="104"/>
      <c r="F86" s="104"/>
      <c r="G86" s="104"/>
    </row>
    <row r="87" spans="1:7" x14ac:dyDescent="0.25">
      <c r="A87" s="104" t="s">
        <v>2365</v>
      </c>
      <c r="B87" s="100" t="s">
        <v>124</v>
      </c>
      <c r="C87" s="601" t="s">
        <v>188</v>
      </c>
      <c r="D87" s="104"/>
      <c r="E87" s="104"/>
      <c r="F87" s="104"/>
      <c r="G87" s="104"/>
    </row>
    <row r="88" spans="1:7" x14ac:dyDescent="0.25">
      <c r="A88" s="104" t="s">
        <v>2366</v>
      </c>
      <c r="B88" s="100" t="s">
        <v>125</v>
      </c>
      <c r="C88" s="601" t="s">
        <v>188</v>
      </c>
      <c r="D88" s="104"/>
      <c r="E88" s="104"/>
      <c r="F88" s="104"/>
      <c r="G88" s="104"/>
    </row>
    <row r="89" spans="1:7" x14ac:dyDescent="0.25">
      <c r="A89" s="104" t="s">
        <v>2367</v>
      </c>
      <c r="B89" s="100" t="s">
        <v>126</v>
      </c>
      <c r="C89" s="601" t="s">
        <v>188</v>
      </c>
      <c r="D89" s="104"/>
      <c r="E89" s="104"/>
      <c r="F89" s="104"/>
      <c r="G89" s="104"/>
    </row>
    <row r="90" spans="1:7" x14ac:dyDescent="0.25">
      <c r="A90" s="104" t="s">
        <v>2368</v>
      </c>
      <c r="B90" s="100" t="s">
        <v>129</v>
      </c>
      <c r="C90" s="601" t="s">
        <v>188</v>
      </c>
      <c r="D90" s="104"/>
      <c r="E90" s="104"/>
      <c r="F90" s="104"/>
      <c r="G90" s="104"/>
    </row>
    <row r="91" spans="1:7" x14ac:dyDescent="0.25">
      <c r="A91" s="104" t="s">
        <v>2369</v>
      </c>
      <c r="B91" s="100" t="s">
        <v>127</v>
      </c>
      <c r="C91" s="601" t="s">
        <v>188</v>
      </c>
      <c r="D91" s="104"/>
      <c r="E91" s="104"/>
      <c r="F91" s="104"/>
      <c r="G91" s="104"/>
    </row>
    <row r="92" spans="1:7" x14ac:dyDescent="0.25">
      <c r="A92" s="104" t="s">
        <v>2370</v>
      </c>
      <c r="B92" s="100" t="s">
        <v>2</v>
      </c>
      <c r="C92" s="601" t="s">
        <v>188</v>
      </c>
      <c r="D92" s="104"/>
      <c r="E92" s="104"/>
      <c r="F92" s="104"/>
      <c r="G92" s="104"/>
    </row>
    <row r="93" spans="1:7" x14ac:dyDescent="0.25">
      <c r="A93" s="104" t="s">
        <v>2371</v>
      </c>
      <c r="B93" s="82" t="s">
        <v>156</v>
      </c>
      <c r="C93" s="601"/>
      <c r="D93" s="104"/>
      <c r="E93" s="104"/>
      <c r="F93" s="104"/>
      <c r="G93" s="104"/>
    </row>
    <row r="94" spans="1:7" x14ac:dyDescent="0.25">
      <c r="A94" s="104" t="s">
        <v>2372</v>
      </c>
      <c r="B94" s="82" t="s">
        <v>156</v>
      </c>
      <c r="C94" s="601"/>
      <c r="D94" s="104"/>
      <c r="E94" s="104"/>
      <c r="F94" s="104"/>
      <c r="G94" s="104"/>
    </row>
    <row r="95" spans="1:7" x14ac:dyDescent="0.25">
      <c r="A95" s="104" t="s">
        <v>2373</v>
      </c>
      <c r="B95" s="82" t="s">
        <v>156</v>
      </c>
      <c r="C95" s="601"/>
      <c r="D95" s="104"/>
      <c r="E95" s="104"/>
      <c r="F95" s="104"/>
      <c r="G95" s="104"/>
    </row>
    <row r="96" spans="1:7" x14ac:dyDescent="0.25">
      <c r="A96" s="104" t="s">
        <v>2374</v>
      </c>
      <c r="B96" s="82" t="s">
        <v>156</v>
      </c>
      <c r="C96" s="601"/>
      <c r="D96" s="104"/>
      <c r="E96" s="104"/>
      <c r="F96" s="104"/>
      <c r="G96" s="104"/>
    </row>
    <row r="97" spans="1:7" x14ac:dyDescent="0.25">
      <c r="A97" s="104" t="s">
        <v>2375</v>
      </c>
      <c r="B97" s="82" t="s">
        <v>156</v>
      </c>
      <c r="C97" s="601"/>
      <c r="D97" s="104"/>
      <c r="E97" s="104"/>
      <c r="F97" s="104"/>
      <c r="G97" s="104"/>
    </row>
    <row r="98" spans="1:7" x14ac:dyDescent="0.25">
      <c r="A98" s="104" t="s">
        <v>2376</v>
      </c>
      <c r="B98" s="82" t="s">
        <v>156</v>
      </c>
      <c r="C98" s="601"/>
      <c r="D98" s="104"/>
      <c r="E98" s="104"/>
      <c r="F98" s="104"/>
      <c r="G98" s="104"/>
    </row>
    <row r="99" spans="1:7" x14ac:dyDescent="0.25">
      <c r="A99" s="104" t="s">
        <v>2377</v>
      </c>
      <c r="B99" s="82" t="s">
        <v>156</v>
      </c>
      <c r="C99" s="601"/>
      <c r="D99" s="104"/>
      <c r="E99" s="104"/>
      <c r="F99" s="104"/>
      <c r="G99" s="104"/>
    </row>
    <row r="100" spans="1:7" x14ac:dyDescent="0.25">
      <c r="A100" s="104" t="s">
        <v>2378</v>
      </c>
      <c r="B100" s="82" t="s">
        <v>156</v>
      </c>
      <c r="C100" s="601"/>
      <c r="D100" s="104"/>
      <c r="E100" s="104"/>
      <c r="F100" s="104"/>
      <c r="G100" s="104"/>
    </row>
    <row r="101" spans="1:7" x14ac:dyDescent="0.25">
      <c r="A101" s="104" t="s">
        <v>2379</v>
      </c>
      <c r="B101" s="82" t="s">
        <v>156</v>
      </c>
      <c r="C101" s="601"/>
      <c r="D101" s="104"/>
      <c r="E101" s="104"/>
      <c r="F101" s="104"/>
      <c r="G101" s="104"/>
    </row>
    <row r="102" spans="1:7" x14ac:dyDescent="0.25">
      <c r="A102" s="104" t="s">
        <v>2380</v>
      </c>
      <c r="B102" s="82" t="s">
        <v>156</v>
      </c>
      <c r="C102" s="601"/>
      <c r="D102" s="104"/>
      <c r="E102" s="104"/>
      <c r="F102" s="104"/>
      <c r="G102" s="104"/>
    </row>
    <row r="103" spans="1:7" x14ac:dyDescent="0.25">
      <c r="A103" s="73"/>
      <c r="B103" s="75" t="s">
        <v>1095</v>
      </c>
      <c r="C103" s="602" t="s">
        <v>2257</v>
      </c>
      <c r="D103" s="73"/>
      <c r="E103" s="59"/>
      <c r="F103" s="73"/>
      <c r="G103" s="74"/>
    </row>
    <row r="104" spans="1:7" x14ac:dyDescent="0.25">
      <c r="A104" s="104" t="s">
        <v>2381</v>
      </c>
      <c r="B104" s="100" t="s">
        <v>2300</v>
      </c>
      <c r="C104" s="601" t="s">
        <v>188</v>
      </c>
      <c r="D104" s="104"/>
      <c r="E104" s="104"/>
      <c r="F104" s="104"/>
      <c r="G104" s="104"/>
    </row>
    <row r="105" spans="1:7" x14ac:dyDescent="0.25">
      <c r="A105" s="104" t="s">
        <v>2382</v>
      </c>
      <c r="B105" s="100" t="s">
        <v>2300</v>
      </c>
      <c r="C105" s="601" t="s">
        <v>188</v>
      </c>
      <c r="D105" s="104"/>
      <c r="E105" s="104"/>
      <c r="F105" s="104"/>
      <c r="G105" s="104"/>
    </row>
    <row r="106" spans="1:7" x14ac:dyDescent="0.25">
      <c r="A106" s="104" t="s">
        <v>2383</v>
      </c>
      <c r="B106" s="100" t="s">
        <v>2300</v>
      </c>
      <c r="C106" s="601" t="s">
        <v>188</v>
      </c>
      <c r="D106" s="104"/>
      <c r="E106" s="104"/>
      <c r="F106" s="104"/>
      <c r="G106" s="104"/>
    </row>
    <row r="107" spans="1:7" x14ac:dyDescent="0.25">
      <c r="A107" s="104" t="s">
        <v>2384</v>
      </c>
      <c r="B107" s="100" t="s">
        <v>2300</v>
      </c>
      <c r="C107" s="601" t="s">
        <v>188</v>
      </c>
      <c r="D107" s="104"/>
      <c r="E107" s="104"/>
      <c r="F107" s="104"/>
      <c r="G107" s="104"/>
    </row>
    <row r="108" spans="1:7" x14ac:dyDescent="0.25">
      <c r="A108" s="104" t="s">
        <v>2385</v>
      </c>
      <c r="B108" s="100" t="s">
        <v>2300</v>
      </c>
      <c r="C108" s="601" t="s">
        <v>188</v>
      </c>
      <c r="D108" s="104"/>
      <c r="E108" s="104"/>
      <c r="F108" s="104"/>
      <c r="G108" s="104"/>
    </row>
    <row r="109" spans="1:7" x14ac:dyDescent="0.25">
      <c r="A109" s="104" t="s">
        <v>2386</v>
      </c>
      <c r="B109" s="100" t="s">
        <v>2300</v>
      </c>
      <c r="C109" s="601" t="s">
        <v>188</v>
      </c>
      <c r="D109" s="104"/>
      <c r="E109" s="104"/>
      <c r="F109" s="104"/>
      <c r="G109" s="104"/>
    </row>
    <row r="110" spans="1:7" x14ac:dyDescent="0.25">
      <c r="A110" s="104" t="s">
        <v>2387</v>
      </c>
      <c r="B110" s="100" t="s">
        <v>2300</v>
      </c>
      <c r="C110" s="601" t="s">
        <v>188</v>
      </c>
      <c r="D110" s="104"/>
      <c r="E110" s="104"/>
      <c r="F110" s="104"/>
      <c r="G110" s="104"/>
    </row>
    <row r="111" spans="1:7" x14ac:dyDescent="0.25">
      <c r="A111" s="104" t="s">
        <v>2388</v>
      </c>
      <c r="B111" s="100" t="s">
        <v>2300</v>
      </c>
      <c r="C111" s="601" t="s">
        <v>188</v>
      </c>
      <c r="D111" s="104"/>
      <c r="E111" s="104"/>
      <c r="F111" s="104"/>
      <c r="G111" s="104"/>
    </row>
    <row r="112" spans="1:7" x14ac:dyDescent="0.25">
      <c r="A112" s="104" t="s">
        <v>2389</v>
      </c>
      <c r="B112" s="100" t="s">
        <v>2300</v>
      </c>
      <c r="C112" s="601" t="s">
        <v>188</v>
      </c>
      <c r="D112" s="104"/>
      <c r="E112" s="104"/>
      <c r="F112" s="104"/>
      <c r="G112" s="104"/>
    </row>
    <row r="113" spans="1:7" x14ac:dyDescent="0.25">
      <c r="A113" s="104" t="s">
        <v>2390</v>
      </c>
      <c r="B113" s="100" t="s">
        <v>2300</v>
      </c>
      <c r="C113" s="601" t="s">
        <v>188</v>
      </c>
      <c r="D113" s="104"/>
      <c r="E113" s="104"/>
      <c r="F113" s="104"/>
      <c r="G113" s="104"/>
    </row>
    <row r="114" spans="1:7" x14ac:dyDescent="0.25">
      <c r="A114" s="104" t="s">
        <v>2391</v>
      </c>
      <c r="B114" s="100" t="s">
        <v>2300</v>
      </c>
      <c r="C114" s="601" t="s">
        <v>188</v>
      </c>
      <c r="D114" s="104"/>
      <c r="E114" s="104"/>
      <c r="F114" s="104"/>
      <c r="G114" s="104"/>
    </row>
    <row r="115" spans="1:7" x14ac:dyDescent="0.25">
      <c r="A115" s="104" t="s">
        <v>2392</v>
      </c>
      <c r="B115" s="100" t="s">
        <v>2300</v>
      </c>
      <c r="C115" s="601" t="s">
        <v>188</v>
      </c>
      <c r="D115" s="104"/>
      <c r="E115" s="104"/>
      <c r="F115" s="104"/>
      <c r="G115" s="104"/>
    </row>
    <row r="116" spans="1:7" x14ac:dyDescent="0.25">
      <c r="A116" s="104" t="s">
        <v>2393</v>
      </c>
      <c r="B116" s="100" t="s">
        <v>2300</v>
      </c>
      <c r="C116" s="601" t="s">
        <v>188</v>
      </c>
      <c r="D116" s="104"/>
      <c r="E116" s="104"/>
      <c r="F116" s="104"/>
      <c r="G116" s="104"/>
    </row>
    <row r="117" spans="1:7" x14ac:dyDescent="0.25">
      <c r="A117" s="104" t="s">
        <v>2394</v>
      </c>
      <c r="B117" s="100" t="s">
        <v>2300</v>
      </c>
      <c r="C117" s="601" t="s">
        <v>188</v>
      </c>
      <c r="D117" s="104"/>
      <c r="E117" s="104"/>
      <c r="F117" s="104"/>
      <c r="G117" s="104"/>
    </row>
    <row r="118" spans="1:7" x14ac:dyDescent="0.25">
      <c r="A118" s="104" t="s">
        <v>2395</v>
      </c>
      <c r="B118" s="100" t="s">
        <v>2300</v>
      </c>
      <c r="C118" s="601" t="s">
        <v>188</v>
      </c>
      <c r="D118" s="104"/>
      <c r="E118" s="104"/>
      <c r="F118" s="104"/>
      <c r="G118" s="104"/>
    </row>
    <row r="119" spans="1:7" x14ac:dyDescent="0.25">
      <c r="A119" s="104" t="s">
        <v>2396</v>
      </c>
      <c r="B119" s="100" t="s">
        <v>2300</v>
      </c>
      <c r="C119" s="601" t="s">
        <v>188</v>
      </c>
      <c r="D119" s="104"/>
      <c r="E119" s="104"/>
      <c r="F119" s="104"/>
      <c r="G119" s="104"/>
    </row>
    <row r="120" spans="1:7" x14ac:dyDescent="0.25">
      <c r="A120" s="104" t="s">
        <v>2397</v>
      </c>
      <c r="B120" s="100" t="s">
        <v>2300</v>
      </c>
      <c r="C120" s="601" t="s">
        <v>188</v>
      </c>
      <c r="D120" s="104"/>
      <c r="E120" s="104"/>
      <c r="F120" s="104"/>
      <c r="G120" s="104"/>
    </row>
    <row r="121" spans="1:7" x14ac:dyDescent="0.25">
      <c r="A121" s="104" t="s">
        <v>2398</v>
      </c>
      <c r="B121" s="100" t="s">
        <v>2300</v>
      </c>
      <c r="C121" s="601" t="s">
        <v>188</v>
      </c>
      <c r="D121" s="104"/>
      <c r="E121" s="104"/>
      <c r="F121" s="104"/>
      <c r="G121" s="104"/>
    </row>
    <row r="122" spans="1:7" x14ac:dyDescent="0.25">
      <c r="A122" s="104" t="s">
        <v>2399</v>
      </c>
      <c r="B122" s="100" t="s">
        <v>2300</v>
      </c>
      <c r="C122" s="601" t="s">
        <v>188</v>
      </c>
      <c r="D122" s="104"/>
      <c r="E122" s="104"/>
      <c r="F122" s="104"/>
      <c r="G122" s="104"/>
    </row>
    <row r="123" spans="1:7" x14ac:dyDescent="0.25">
      <c r="A123" s="104" t="s">
        <v>2400</v>
      </c>
      <c r="B123" s="100" t="s">
        <v>2300</v>
      </c>
      <c r="C123" s="601" t="s">
        <v>188</v>
      </c>
      <c r="D123" s="104"/>
      <c r="E123" s="104"/>
      <c r="F123" s="104"/>
      <c r="G123" s="104"/>
    </row>
    <row r="124" spans="1:7" x14ac:dyDescent="0.25">
      <c r="A124" s="104" t="s">
        <v>2401</v>
      </c>
      <c r="B124" s="100" t="s">
        <v>2300</v>
      </c>
      <c r="C124" s="601" t="s">
        <v>188</v>
      </c>
      <c r="D124" s="104"/>
      <c r="E124" s="104"/>
      <c r="F124" s="104"/>
      <c r="G124" s="104"/>
    </row>
    <row r="125" spans="1:7" x14ac:dyDescent="0.25">
      <c r="A125" s="104" t="s">
        <v>2402</v>
      </c>
      <c r="B125" s="100" t="s">
        <v>2300</v>
      </c>
      <c r="C125" s="601" t="s">
        <v>188</v>
      </c>
      <c r="D125" s="104"/>
      <c r="E125" s="104"/>
      <c r="F125" s="104"/>
      <c r="G125" s="104"/>
    </row>
    <row r="126" spans="1:7" x14ac:dyDescent="0.25">
      <c r="A126" s="104" t="s">
        <v>2403</v>
      </c>
      <c r="B126" s="100" t="s">
        <v>2300</v>
      </c>
      <c r="C126" s="601" t="s">
        <v>188</v>
      </c>
      <c r="D126" s="104"/>
      <c r="E126" s="104"/>
      <c r="F126" s="104"/>
      <c r="G126" s="104"/>
    </row>
    <row r="127" spans="1:7" x14ac:dyDescent="0.25">
      <c r="A127" s="104" t="s">
        <v>2404</v>
      </c>
      <c r="B127" s="100" t="s">
        <v>2300</v>
      </c>
      <c r="C127" s="601" t="s">
        <v>188</v>
      </c>
      <c r="D127" s="104"/>
      <c r="E127" s="104"/>
      <c r="F127" s="104"/>
      <c r="G127" s="104"/>
    </row>
    <row r="128" spans="1:7" x14ac:dyDescent="0.25">
      <c r="A128" s="104" t="s">
        <v>2405</v>
      </c>
      <c r="B128" s="100" t="s">
        <v>2300</v>
      </c>
      <c r="C128" s="601" t="s">
        <v>188</v>
      </c>
      <c r="D128" s="104"/>
      <c r="E128" s="104"/>
      <c r="F128" s="104"/>
      <c r="G128" s="104"/>
    </row>
    <row r="129" spans="1:7" x14ac:dyDescent="0.25">
      <c r="A129" s="73"/>
      <c r="B129" s="75" t="s">
        <v>1096</v>
      </c>
      <c r="C129" s="73" t="s">
        <v>2257</v>
      </c>
      <c r="D129" s="73"/>
      <c r="E129" s="73"/>
      <c r="F129" s="74"/>
      <c r="G129" s="74"/>
    </row>
    <row r="130" spans="1:7" x14ac:dyDescent="0.25">
      <c r="A130" s="104" t="s">
        <v>2406</v>
      </c>
      <c r="B130" s="104" t="s">
        <v>36</v>
      </c>
      <c r="C130" s="601" t="s">
        <v>188</v>
      </c>
    </row>
    <row r="131" spans="1:7" x14ac:dyDescent="0.25">
      <c r="A131" s="104" t="s">
        <v>2407</v>
      </c>
      <c r="B131" s="104" t="s">
        <v>37</v>
      </c>
      <c r="C131" s="601" t="s">
        <v>188</v>
      </c>
    </row>
    <row r="132" spans="1:7" x14ac:dyDescent="0.25">
      <c r="A132" s="104" t="s">
        <v>2408</v>
      </c>
      <c r="B132" s="104" t="s">
        <v>2</v>
      </c>
      <c r="C132" s="601" t="s">
        <v>188</v>
      </c>
    </row>
    <row r="133" spans="1:7" x14ac:dyDescent="0.25">
      <c r="A133" s="104" t="s">
        <v>2409</v>
      </c>
      <c r="B133" s="104"/>
      <c r="C133" s="601"/>
    </row>
    <row r="134" spans="1:7" x14ac:dyDescent="0.25">
      <c r="A134" s="104" t="s">
        <v>2410</v>
      </c>
      <c r="B134" s="104"/>
      <c r="C134" s="601"/>
    </row>
    <row r="135" spans="1:7" x14ac:dyDescent="0.25">
      <c r="A135" s="104" t="s">
        <v>2411</v>
      </c>
      <c r="B135" s="104"/>
      <c r="C135" s="601"/>
    </row>
    <row r="136" spans="1:7" x14ac:dyDescent="0.25">
      <c r="A136" s="104" t="s">
        <v>2412</v>
      </c>
      <c r="B136" s="104"/>
      <c r="C136" s="601"/>
    </row>
    <row r="137" spans="1:7" x14ac:dyDescent="0.25">
      <c r="A137" s="73"/>
      <c r="B137" s="75" t="s">
        <v>1097</v>
      </c>
      <c r="C137" s="73" t="s">
        <v>2257</v>
      </c>
      <c r="D137" s="73"/>
      <c r="E137" s="73"/>
      <c r="F137" s="74"/>
      <c r="G137" s="74"/>
    </row>
    <row r="138" spans="1:7" x14ac:dyDescent="0.25">
      <c r="A138" s="104" t="s">
        <v>2413</v>
      </c>
      <c r="B138" s="104" t="s">
        <v>39</v>
      </c>
      <c r="C138" s="601" t="s">
        <v>188</v>
      </c>
      <c r="D138" s="600"/>
      <c r="E138" s="600"/>
      <c r="F138" s="598"/>
      <c r="G138" s="70"/>
    </row>
    <row r="139" spans="1:7" x14ac:dyDescent="0.25">
      <c r="A139" s="104" t="s">
        <v>2414</v>
      </c>
      <c r="B139" s="104" t="s">
        <v>14</v>
      </c>
      <c r="C139" s="601" t="s">
        <v>188</v>
      </c>
      <c r="D139" s="600"/>
      <c r="E139" s="600"/>
      <c r="F139" s="598"/>
      <c r="G139" s="70"/>
    </row>
    <row r="140" spans="1:7" x14ac:dyDescent="0.25">
      <c r="A140" s="104" t="s">
        <v>2415</v>
      </c>
      <c r="B140" s="104" t="s">
        <v>2</v>
      </c>
      <c r="C140" s="601" t="s">
        <v>188</v>
      </c>
      <c r="D140" s="600"/>
      <c r="E140" s="600"/>
      <c r="F140" s="598"/>
      <c r="G140" s="70"/>
    </row>
    <row r="141" spans="1:7" x14ac:dyDescent="0.25">
      <c r="A141" s="104" t="s">
        <v>2416</v>
      </c>
      <c r="B141" s="104"/>
      <c r="C141" s="601"/>
      <c r="D141" s="600"/>
      <c r="E141" s="600"/>
      <c r="F141" s="598"/>
      <c r="G141" s="70"/>
    </row>
    <row r="142" spans="1:7" x14ac:dyDescent="0.25">
      <c r="A142" s="104" t="s">
        <v>2417</v>
      </c>
      <c r="B142" s="104"/>
      <c r="C142" s="601"/>
      <c r="D142" s="600"/>
      <c r="E142" s="600"/>
      <c r="F142" s="598"/>
      <c r="G142" s="70"/>
    </row>
    <row r="143" spans="1:7" x14ac:dyDescent="0.25">
      <c r="A143" s="104" t="s">
        <v>2418</v>
      </c>
      <c r="B143" s="104"/>
      <c r="C143" s="601"/>
      <c r="D143" s="600"/>
      <c r="E143" s="600"/>
      <c r="F143" s="598"/>
      <c r="G143" s="70"/>
    </row>
    <row r="144" spans="1:7" x14ac:dyDescent="0.25">
      <c r="A144" s="104" t="s">
        <v>2419</v>
      </c>
      <c r="B144" s="104"/>
      <c r="C144" s="601"/>
      <c r="D144" s="600"/>
      <c r="E144" s="600"/>
      <c r="F144" s="598"/>
      <c r="G144" s="70"/>
    </row>
    <row r="145" spans="1:7" x14ac:dyDescent="0.25">
      <c r="A145" s="104" t="s">
        <v>2420</v>
      </c>
      <c r="B145" s="104"/>
      <c r="C145" s="601"/>
      <c r="D145" s="600"/>
      <c r="E145" s="600"/>
      <c r="F145" s="598"/>
      <c r="G145" s="70"/>
    </row>
    <row r="146" spans="1:7" x14ac:dyDescent="0.25">
      <c r="A146" s="104" t="s">
        <v>2421</v>
      </c>
      <c r="B146" s="104"/>
      <c r="C146" s="601"/>
      <c r="D146" s="600"/>
      <c r="E146" s="600"/>
      <c r="F146" s="598"/>
      <c r="G146" s="70"/>
    </row>
    <row r="147" spans="1:7" x14ac:dyDescent="0.25">
      <c r="A147" s="73"/>
      <c r="B147" s="75" t="s">
        <v>2422</v>
      </c>
      <c r="C147" s="73" t="s">
        <v>84</v>
      </c>
      <c r="D147" s="73"/>
      <c r="E147" s="73"/>
      <c r="F147" s="73" t="s">
        <v>2257</v>
      </c>
      <c r="G147" s="74"/>
    </row>
    <row r="148" spans="1:7" x14ac:dyDescent="0.25">
      <c r="A148" s="104" t="s">
        <v>2423</v>
      </c>
      <c r="B148" s="100" t="s">
        <v>2424</v>
      </c>
      <c r="C148" s="104" t="s">
        <v>188</v>
      </c>
      <c r="D148" s="600"/>
      <c r="E148" s="600"/>
      <c r="F148" s="61" t="str">
        <f>IF($C$152=0,"",IF(C148="[for completion]","",C148/$C$152))</f>
        <v/>
      </c>
      <c r="G148" s="70"/>
    </row>
    <row r="149" spans="1:7" x14ac:dyDescent="0.25">
      <c r="A149" s="104" t="s">
        <v>2425</v>
      </c>
      <c r="B149" s="100" t="s">
        <v>2426</v>
      </c>
      <c r="C149" s="104" t="s">
        <v>188</v>
      </c>
      <c r="D149" s="600"/>
      <c r="E149" s="600"/>
      <c r="F149" s="61" t="str">
        <f>IF($C$152=0,"",IF(C149="[for completion]","",C149/$C$152))</f>
        <v/>
      </c>
      <c r="G149" s="70"/>
    </row>
    <row r="150" spans="1:7" x14ac:dyDescent="0.25">
      <c r="A150" s="104" t="s">
        <v>2427</v>
      </c>
      <c r="B150" s="100" t="s">
        <v>2428</v>
      </c>
      <c r="C150" s="104" t="s">
        <v>188</v>
      </c>
      <c r="D150" s="600"/>
      <c r="E150" s="600"/>
      <c r="F150" s="61" t="str">
        <f>IF($C$152=0,"",IF(C150="[for completion]","",C150/$C$152))</f>
        <v/>
      </c>
      <c r="G150" s="70"/>
    </row>
    <row r="151" spans="1:7" x14ac:dyDescent="0.25">
      <c r="A151" s="104" t="s">
        <v>2429</v>
      </c>
      <c r="B151" s="100" t="s">
        <v>2430</v>
      </c>
      <c r="C151" s="104" t="s">
        <v>188</v>
      </c>
      <c r="D151" s="600"/>
      <c r="E151" s="600"/>
      <c r="F151" s="61" t="str">
        <f>IF($C$152=0,"",IF(C151="[for completion]","",C151/$C$152))</f>
        <v/>
      </c>
      <c r="G151" s="70"/>
    </row>
    <row r="152" spans="1:7" x14ac:dyDescent="0.25">
      <c r="A152" s="104" t="s">
        <v>2431</v>
      </c>
      <c r="B152" s="71" t="s">
        <v>1</v>
      </c>
      <c r="C152" s="100">
        <f>SUM(C148:C151)</f>
        <v>0</v>
      </c>
      <c r="D152" s="600"/>
      <c r="E152" s="600"/>
      <c r="F152" s="598">
        <f>SUM(F148:F151)</f>
        <v>0</v>
      </c>
      <c r="G152" s="70"/>
    </row>
    <row r="153" spans="1:7" x14ac:dyDescent="0.25">
      <c r="A153" s="104" t="s">
        <v>2432</v>
      </c>
      <c r="B153" s="82" t="s">
        <v>2433</v>
      </c>
      <c r="C153" s="104"/>
      <c r="D153" s="600"/>
      <c r="E153" s="600"/>
      <c r="F153" s="61" t="str">
        <f>IF($C$152=0,"",IF(C153="[for completion]","",C153/$C$152))</f>
        <v/>
      </c>
      <c r="G153" s="70"/>
    </row>
    <row r="154" spans="1:7" x14ac:dyDescent="0.25">
      <c r="A154" s="104" t="s">
        <v>2434</v>
      </c>
      <c r="B154" s="82" t="s">
        <v>2435</v>
      </c>
      <c r="C154" s="104"/>
      <c r="D154" s="600"/>
      <c r="E154" s="600"/>
      <c r="F154" s="61" t="str">
        <f t="shared" ref="F154:F159" si="2">IF($C$152=0,"",IF(C154="[for completion]","",C154/$C$152))</f>
        <v/>
      </c>
      <c r="G154" s="70"/>
    </row>
    <row r="155" spans="1:7" x14ac:dyDescent="0.25">
      <c r="A155" s="104" t="s">
        <v>2436</v>
      </c>
      <c r="B155" s="82" t="s">
        <v>2437</v>
      </c>
      <c r="C155" s="104"/>
      <c r="D155" s="600"/>
      <c r="E155" s="600"/>
      <c r="F155" s="61" t="str">
        <f t="shared" si="2"/>
        <v/>
      </c>
      <c r="G155" s="70"/>
    </row>
    <row r="156" spans="1:7" x14ac:dyDescent="0.25">
      <c r="A156" s="104" t="s">
        <v>2438</v>
      </c>
      <c r="B156" s="82" t="s">
        <v>2439</v>
      </c>
      <c r="C156" s="104"/>
      <c r="D156" s="600"/>
      <c r="E156" s="600"/>
      <c r="F156" s="61" t="str">
        <f t="shared" si="2"/>
        <v/>
      </c>
      <c r="G156" s="70"/>
    </row>
    <row r="157" spans="1:7" x14ac:dyDescent="0.25">
      <c r="A157" s="104" t="s">
        <v>2440</v>
      </c>
      <c r="B157" s="82" t="s">
        <v>2441</v>
      </c>
      <c r="C157" s="104"/>
      <c r="D157" s="600"/>
      <c r="E157" s="600"/>
      <c r="F157" s="61" t="str">
        <f t="shared" si="2"/>
        <v/>
      </c>
      <c r="G157" s="70"/>
    </row>
    <row r="158" spans="1:7" x14ac:dyDescent="0.25">
      <c r="A158" s="104" t="s">
        <v>2442</v>
      </c>
      <c r="B158" s="82" t="s">
        <v>2443</v>
      </c>
      <c r="C158" s="104"/>
      <c r="D158" s="600"/>
      <c r="E158" s="600"/>
      <c r="F158" s="61" t="str">
        <f t="shared" si="2"/>
        <v/>
      </c>
      <c r="G158" s="70"/>
    </row>
    <row r="159" spans="1:7" x14ac:dyDescent="0.25">
      <c r="A159" s="104" t="s">
        <v>2444</v>
      </c>
      <c r="B159" s="82" t="s">
        <v>2445</v>
      </c>
      <c r="C159" s="104"/>
      <c r="D159" s="600"/>
      <c r="E159" s="600"/>
      <c r="F159" s="61" t="str">
        <f t="shared" si="2"/>
        <v/>
      </c>
      <c r="G159" s="70"/>
    </row>
    <row r="160" spans="1:7" x14ac:dyDescent="0.25">
      <c r="A160" s="104" t="s">
        <v>2446</v>
      </c>
      <c r="B160" s="82"/>
      <c r="C160" s="104"/>
      <c r="D160" s="600"/>
      <c r="E160" s="600"/>
      <c r="F160" s="61"/>
      <c r="G160" s="70"/>
    </row>
    <row r="161" spans="1:7" x14ac:dyDescent="0.25">
      <c r="A161" s="104" t="s">
        <v>2447</v>
      </c>
      <c r="B161" s="82"/>
      <c r="C161" s="104"/>
      <c r="D161" s="600"/>
      <c r="E161" s="600"/>
      <c r="F161" s="61"/>
      <c r="G161" s="70"/>
    </row>
    <row r="162" spans="1:7" x14ac:dyDescent="0.25">
      <c r="A162" s="104" t="s">
        <v>2448</v>
      </c>
      <c r="B162" s="82"/>
      <c r="C162" s="104"/>
      <c r="D162" s="600"/>
      <c r="E162" s="600"/>
      <c r="F162" s="61"/>
      <c r="G162" s="70"/>
    </row>
    <row r="163" spans="1:7" x14ac:dyDescent="0.25">
      <c r="A163" s="104" t="s">
        <v>2449</v>
      </c>
      <c r="B163" s="82"/>
      <c r="C163" s="104"/>
      <c r="D163" s="600"/>
      <c r="E163" s="600"/>
      <c r="F163" s="61"/>
      <c r="G163" s="70"/>
    </row>
    <row r="164" spans="1:7" x14ac:dyDescent="0.25">
      <c r="A164" s="104" t="s">
        <v>2450</v>
      </c>
      <c r="B164" s="100"/>
      <c r="C164" s="104"/>
      <c r="D164" s="600"/>
      <c r="E164" s="600"/>
      <c r="F164" s="61"/>
      <c r="G164" s="70"/>
    </row>
    <row r="165" spans="1:7" x14ac:dyDescent="0.25">
      <c r="A165" s="104" t="s">
        <v>2451</v>
      </c>
      <c r="B165" s="66"/>
      <c r="C165" s="66"/>
      <c r="D165" s="66"/>
      <c r="E165" s="66"/>
      <c r="F165" s="61"/>
      <c r="G165" s="70"/>
    </row>
    <row r="166" spans="1:7" x14ac:dyDescent="0.25">
      <c r="A166" s="73"/>
      <c r="B166" s="75" t="s">
        <v>2452</v>
      </c>
      <c r="C166" s="73"/>
      <c r="D166" s="73"/>
      <c r="E166" s="73"/>
      <c r="F166" s="74"/>
      <c r="G166" s="74"/>
    </row>
    <row r="167" spans="1:7" x14ac:dyDescent="0.25">
      <c r="A167" s="104" t="s">
        <v>2453</v>
      </c>
      <c r="B167" s="104" t="s">
        <v>89</v>
      </c>
      <c r="C167" s="601" t="s">
        <v>188</v>
      </c>
      <c r="E167" s="67"/>
      <c r="F167" s="67"/>
    </row>
    <row r="168" spans="1:7" x14ac:dyDescent="0.25">
      <c r="A168" s="104" t="s">
        <v>2454</v>
      </c>
      <c r="B168" s="104"/>
      <c r="C168" s="104"/>
      <c r="E168" s="67"/>
      <c r="F168" s="67"/>
    </row>
    <row r="169" spans="1:7" x14ac:dyDescent="0.25">
      <c r="A169" s="104" t="s">
        <v>2455</v>
      </c>
      <c r="B169" s="104"/>
      <c r="C169" s="104"/>
      <c r="E169" s="67"/>
      <c r="F169" s="67"/>
    </row>
    <row r="170" spans="1:7" x14ac:dyDescent="0.25">
      <c r="A170" s="104" t="s">
        <v>2456</v>
      </c>
      <c r="B170" s="104"/>
      <c r="C170" s="104"/>
      <c r="E170" s="67"/>
      <c r="F170" s="67"/>
    </row>
    <row r="171" spans="1:7" x14ac:dyDescent="0.25">
      <c r="A171" s="104" t="s">
        <v>2457</v>
      </c>
      <c r="B171" s="104"/>
      <c r="C171" s="104"/>
      <c r="E171" s="67"/>
      <c r="F171" s="67"/>
    </row>
    <row r="172" spans="1:7" x14ac:dyDescent="0.25">
      <c r="A172" s="73"/>
      <c r="B172" s="75" t="s">
        <v>2458</v>
      </c>
      <c r="C172" s="73" t="s">
        <v>2257</v>
      </c>
      <c r="D172" s="73"/>
      <c r="E172" s="73"/>
      <c r="F172" s="74"/>
      <c r="G172" s="74"/>
    </row>
    <row r="173" spans="1:7" x14ac:dyDescent="0.25">
      <c r="A173" s="104" t="s">
        <v>2459</v>
      </c>
      <c r="B173" s="104" t="s">
        <v>2460</v>
      </c>
      <c r="C173" s="601" t="s">
        <v>188</v>
      </c>
    </row>
    <row r="174" spans="1:7" x14ac:dyDescent="0.25">
      <c r="A174" s="104" t="s">
        <v>2461</v>
      </c>
      <c r="B174" s="104"/>
      <c r="C174" s="104"/>
    </row>
    <row r="175" spans="1:7" x14ac:dyDescent="0.25">
      <c r="A175" s="104" t="s">
        <v>2462</v>
      </c>
      <c r="B175" s="104"/>
      <c r="C175" s="104"/>
    </row>
    <row r="176" spans="1:7" x14ac:dyDescent="0.25">
      <c r="A176" s="104" t="s">
        <v>2463</v>
      </c>
      <c r="B176" s="104"/>
      <c r="C176" s="104"/>
    </row>
    <row r="177" spans="1:7" x14ac:dyDescent="0.25">
      <c r="A177" s="104" t="s">
        <v>2464</v>
      </c>
      <c r="B177" s="104"/>
      <c r="C177" s="104"/>
    </row>
    <row r="178" spans="1:7" x14ac:dyDescent="0.25">
      <c r="A178" s="104" t="s">
        <v>2465</v>
      </c>
      <c r="B178" s="104"/>
      <c r="C178" s="104"/>
      <c r="D178" s="104"/>
      <c r="E178" s="104"/>
      <c r="F178" s="104"/>
      <c r="G178" s="67"/>
    </row>
    <row r="179" spans="1:7" x14ac:dyDescent="0.25">
      <c r="A179" s="104" t="s">
        <v>2466</v>
      </c>
      <c r="B179" s="104"/>
      <c r="C179" s="104"/>
      <c r="D179" s="104"/>
      <c r="E179" s="104"/>
      <c r="F179" s="104"/>
      <c r="G179" s="67"/>
    </row>
    <row r="180" spans="1:7" x14ac:dyDescent="0.25">
      <c r="A180" s="104"/>
      <c r="B180" s="104"/>
      <c r="C180" s="104"/>
      <c r="D180" s="104"/>
      <c r="E180" s="104"/>
      <c r="F180" s="104"/>
      <c r="G180" s="67"/>
    </row>
  </sheetData>
  <protectedRanges>
    <protectedRange sqref="C3 C10 B11:C17 F19:G19 F39:F41 B43:C47 F43:F47 B79:C81 B133:B136 C138:C146 B141:B146 B153:C165 C19:D19 B22:D36 C39:C41 B50:C77 B83:C102 B104:C128 C130:C136 C148:C151"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15"/>
  <sheetViews>
    <sheetView workbookViewId="0">
      <selection activeCell="D12" sqref="D12"/>
    </sheetView>
  </sheetViews>
  <sheetFormatPr baseColWidth="10" defaultRowHeight="15" x14ac:dyDescent="0.25"/>
  <cols>
    <col min="1" max="1" width="11.42578125" style="98"/>
    <col min="2" max="2" width="50.5703125" style="98" customWidth="1"/>
    <col min="3" max="3" width="32.42578125" style="98" customWidth="1"/>
    <col min="4" max="4" width="26.28515625" style="98" customWidth="1"/>
    <col min="5" max="5" width="11.42578125" style="98"/>
    <col min="6" max="6" width="20.140625" style="98" customWidth="1"/>
    <col min="7" max="7" width="17.5703125" style="98" customWidth="1"/>
    <col min="8" max="16384" width="11.42578125" style="98"/>
  </cols>
  <sheetData>
    <row r="1" spans="1:7" ht="31.5" x14ac:dyDescent="0.25">
      <c r="A1" s="603" t="s">
        <v>2467</v>
      </c>
      <c r="B1" s="22"/>
      <c r="C1" s="67"/>
      <c r="D1" s="67"/>
      <c r="E1" s="67"/>
      <c r="F1" s="609" t="s">
        <v>2282</v>
      </c>
      <c r="G1" s="67"/>
    </row>
    <row r="2" spans="1:7" ht="15.75" thickBot="1" x14ac:dyDescent="0.3">
      <c r="A2" s="67"/>
      <c r="B2" s="67"/>
      <c r="C2" s="67"/>
      <c r="D2" s="67"/>
      <c r="E2" s="67"/>
      <c r="F2" s="67"/>
      <c r="G2" s="67"/>
    </row>
    <row r="3" spans="1:7" ht="19.5" thickBot="1" x14ac:dyDescent="0.3">
      <c r="A3" s="52"/>
      <c r="B3" s="51" t="s">
        <v>131</v>
      </c>
      <c r="C3" s="608" t="s">
        <v>57</v>
      </c>
      <c r="D3" s="52"/>
      <c r="E3" s="52"/>
      <c r="F3" s="52"/>
      <c r="G3" s="52"/>
    </row>
    <row r="4" spans="1:7" ht="15.75" thickBot="1" x14ac:dyDescent="0.3">
      <c r="A4" s="104"/>
      <c r="B4" s="104"/>
      <c r="C4" s="104"/>
      <c r="D4" s="104"/>
      <c r="E4" s="104"/>
      <c r="F4" s="104"/>
      <c r="G4" s="67"/>
    </row>
    <row r="5" spans="1:7" ht="19.5" thickBot="1" x14ac:dyDescent="0.3">
      <c r="A5" s="76"/>
      <c r="B5" s="604" t="s">
        <v>2468</v>
      </c>
      <c r="C5" s="76"/>
      <c r="D5" s="104"/>
      <c r="E5" s="4"/>
      <c r="F5" s="4"/>
      <c r="G5" s="67"/>
    </row>
    <row r="6" spans="1:7" ht="15.75" thickBot="1" x14ac:dyDescent="0.3">
      <c r="A6" s="104"/>
      <c r="B6" s="605" t="s">
        <v>2469</v>
      </c>
      <c r="C6" s="104"/>
      <c r="D6" s="104"/>
      <c r="E6" s="104"/>
      <c r="F6" s="104"/>
      <c r="G6" s="67"/>
    </row>
    <row r="7" spans="1:7" x14ac:dyDescent="0.25">
      <c r="A7" s="104"/>
      <c r="B7" s="81"/>
      <c r="C7" s="104"/>
      <c r="D7" s="104"/>
      <c r="E7" s="104"/>
      <c r="F7" s="104"/>
      <c r="G7" s="67"/>
    </row>
    <row r="8" spans="1:7" ht="37.5" x14ac:dyDescent="0.25">
      <c r="A8" s="21" t="s">
        <v>227</v>
      </c>
      <c r="B8" s="21" t="s">
        <v>2469</v>
      </c>
      <c r="C8" s="18"/>
      <c r="D8" s="18"/>
      <c r="E8" s="18"/>
      <c r="F8" s="18"/>
      <c r="G8" s="19"/>
    </row>
    <row r="9" spans="1:7" x14ac:dyDescent="0.25">
      <c r="A9" s="73"/>
      <c r="B9" s="75" t="s">
        <v>2246</v>
      </c>
      <c r="C9" s="73" t="s">
        <v>2470</v>
      </c>
      <c r="D9" s="73"/>
      <c r="E9" s="59"/>
      <c r="F9" s="73"/>
      <c r="G9" s="74"/>
    </row>
    <row r="10" spans="1:7" x14ac:dyDescent="0.25">
      <c r="A10" s="104" t="s">
        <v>2471</v>
      </c>
      <c r="B10" s="104" t="s">
        <v>2472</v>
      </c>
      <c r="C10" s="104" t="s">
        <v>188</v>
      </c>
      <c r="D10" s="104"/>
      <c r="E10" s="104"/>
      <c r="F10" s="104"/>
      <c r="G10" s="67"/>
    </row>
    <row r="11" spans="1:7" x14ac:dyDescent="0.25">
      <c r="A11" s="104" t="s">
        <v>2473</v>
      </c>
      <c r="B11" s="105" t="s">
        <v>193</v>
      </c>
      <c r="C11" s="104"/>
      <c r="D11" s="104"/>
      <c r="E11" s="104"/>
      <c r="F11" s="104"/>
      <c r="G11" s="67"/>
    </row>
    <row r="12" spans="1:7" x14ac:dyDescent="0.25">
      <c r="A12" s="104" t="s">
        <v>2474</v>
      </c>
      <c r="B12" s="105" t="s">
        <v>194</v>
      </c>
      <c r="C12" s="104"/>
      <c r="D12" s="104"/>
      <c r="E12" s="104"/>
      <c r="F12" s="104"/>
      <c r="G12" s="67"/>
    </row>
    <row r="13" spans="1:7" x14ac:dyDescent="0.25">
      <c r="A13" s="104" t="s">
        <v>2475</v>
      </c>
      <c r="B13" s="105"/>
      <c r="C13" s="104"/>
      <c r="D13" s="104"/>
      <c r="E13" s="104"/>
      <c r="F13" s="104"/>
      <c r="G13" s="67"/>
    </row>
    <row r="14" spans="1:7" x14ac:dyDescent="0.25">
      <c r="A14" s="104" t="s">
        <v>2476</v>
      </c>
      <c r="B14" s="105"/>
      <c r="C14" s="104"/>
      <c r="D14" s="104"/>
      <c r="E14" s="104"/>
      <c r="F14" s="104"/>
      <c r="G14" s="67"/>
    </row>
    <row r="15" spans="1:7" x14ac:dyDescent="0.25">
      <c r="A15" s="104" t="s">
        <v>2477</v>
      </c>
      <c r="B15" s="105"/>
      <c r="C15" s="104"/>
      <c r="D15" s="104"/>
      <c r="E15" s="104"/>
      <c r="F15" s="104"/>
      <c r="G15" s="67"/>
    </row>
    <row r="16" spans="1:7" x14ac:dyDescent="0.25">
      <c r="A16" s="104" t="s">
        <v>2478</v>
      </c>
      <c r="B16" s="105"/>
      <c r="C16" s="104"/>
      <c r="D16" s="104"/>
      <c r="E16" s="104"/>
      <c r="F16" s="104"/>
      <c r="G16" s="67"/>
    </row>
    <row r="17" spans="1:7" x14ac:dyDescent="0.25">
      <c r="A17" s="73"/>
      <c r="B17" s="75" t="s">
        <v>2479</v>
      </c>
      <c r="C17" s="73" t="s">
        <v>2258</v>
      </c>
      <c r="D17" s="73"/>
      <c r="E17" s="59"/>
      <c r="F17" s="74"/>
      <c r="G17" s="74"/>
    </row>
    <row r="18" spans="1:7" x14ac:dyDescent="0.25">
      <c r="A18" s="104" t="s">
        <v>2480</v>
      </c>
      <c r="B18" s="104" t="s">
        <v>207</v>
      </c>
      <c r="C18" s="601" t="s">
        <v>188</v>
      </c>
      <c r="D18" s="104"/>
      <c r="E18" s="104"/>
      <c r="F18" s="104"/>
      <c r="G18" s="67"/>
    </row>
    <row r="19" spans="1:7" x14ac:dyDescent="0.25">
      <c r="A19" s="104" t="s">
        <v>2481</v>
      </c>
      <c r="B19" s="104"/>
      <c r="C19" s="601"/>
      <c r="D19" s="104"/>
      <c r="E19" s="104"/>
      <c r="F19" s="104"/>
      <c r="G19" s="67"/>
    </row>
    <row r="20" spans="1:7" x14ac:dyDescent="0.25">
      <c r="A20" s="104" t="s">
        <v>2482</v>
      </c>
      <c r="B20" s="104"/>
      <c r="C20" s="601"/>
      <c r="D20" s="104"/>
      <c r="E20" s="104"/>
      <c r="F20" s="104"/>
      <c r="G20" s="67"/>
    </row>
    <row r="21" spans="1:7" x14ac:dyDescent="0.25">
      <c r="A21" s="104" t="s">
        <v>2483</v>
      </c>
      <c r="B21" s="104"/>
      <c r="C21" s="601"/>
      <c r="D21" s="104"/>
      <c r="E21" s="104"/>
      <c r="F21" s="104"/>
      <c r="G21" s="67"/>
    </row>
    <row r="22" spans="1:7" x14ac:dyDescent="0.25">
      <c r="A22" s="104" t="s">
        <v>2484</v>
      </c>
      <c r="B22" s="104"/>
      <c r="C22" s="601"/>
      <c r="D22" s="104"/>
      <c r="E22" s="104"/>
      <c r="F22" s="104"/>
      <c r="G22" s="67"/>
    </row>
    <row r="23" spans="1:7" x14ac:dyDescent="0.25">
      <c r="A23" s="104" t="s">
        <v>2485</v>
      </c>
      <c r="B23" s="104"/>
      <c r="C23" s="601"/>
      <c r="D23" s="104"/>
      <c r="E23" s="104"/>
      <c r="F23" s="104"/>
      <c r="G23" s="67"/>
    </row>
    <row r="24" spans="1:7" x14ac:dyDescent="0.25">
      <c r="A24" s="104" t="s">
        <v>2486</v>
      </c>
      <c r="B24" s="104"/>
      <c r="C24" s="601"/>
      <c r="D24" s="104"/>
      <c r="E24" s="104"/>
      <c r="F24" s="104"/>
      <c r="G24" s="67"/>
    </row>
    <row r="25" spans="1:7" x14ac:dyDescent="0.25">
      <c r="A25" s="73"/>
      <c r="B25" s="75" t="s">
        <v>2487</v>
      </c>
      <c r="C25" s="73" t="s">
        <v>2258</v>
      </c>
      <c r="D25" s="73"/>
      <c r="E25" s="59"/>
      <c r="F25" s="74"/>
      <c r="G25" s="74"/>
    </row>
    <row r="26" spans="1:7" x14ac:dyDescent="0.25">
      <c r="A26" s="104" t="s">
        <v>2488</v>
      </c>
      <c r="B26" s="85" t="s">
        <v>93</v>
      </c>
      <c r="C26" s="601">
        <f>SUM(C27:C54)</f>
        <v>0</v>
      </c>
      <c r="D26" s="85"/>
      <c r="E26" s="104"/>
      <c r="F26" s="85"/>
      <c r="G26" s="104"/>
    </row>
    <row r="27" spans="1:7" x14ac:dyDescent="0.25">
      <c r="A27" s="104" t="s">
        <v>2489</v>
      </c>
      <c r="B27" s="104" t="s">
        <v>106</v>
      </c>
      <c r="C27" s="601" t="s">
        <v>188</v>
      </c>
      <c r="D27" s="85"/>
      <c r="E27" s="104"/>
      <c r="F27" s="85"/>
      <c r="G27" s="104"/>
    </row>
    <row r="28" spans="1:7" x14ac:dyDescent="0.25">
      <c r="A28" s="104" t="s">
        <v>2490</v>
      </c>
      <c r="B28" s="104" t="s">
        <v>94</v>
      </c>
      <c r="C28" s="601" t="s">
        <v>188</v>
      </c>
      <c r="D28" s="85"/>
      <c r="E28" s="104"/>
      <c r="F28" s="85"/>
      <c r="G28" s="104"/>
    </row>
    <row r="29" spans="1:7" x14ac:dyDescent="0.25">
      <c r="A29" s="104" t="s">
        <v>2491</v>
      </c>
      <c r="B29" s="104" t="s">
        <v>95</v>
      </c>
      <c r="C29" s="601" t="s">
        <v>188</v>
      </c>
      <c r="D29" s="85"/>
      <c r="E29" s="104"/>
      <c r="F29" s="85"/>
      <c r="G29" s="104"/>
    </row>
    <row r="30" spans="1:7" x14ac:dyDescent="0.25">
      <c r="A30" s="104" t="s">
        <v>2492</v>
      </c>
      <c r="B30" s="104" t="s">
        <v>267</v>
      </c>
      <c r="C30" s="601" t="s">
        <v>188</v>
      </c>
      <c r="D30" s="85"/>
      <c r="E30" s="104"/>
      <c r="F30" s="85"/>
      <c r="G30" s="104"/>
    </row>
    <row r="31" spans="1:7" x14ac:dyDescent="0.25">
      <c r="A31" s="104" t="s">
        <v>2493</v>
      </c>
      <c r="B31" s="104" t="s">
        <v>116</v>
      </c>
      <c r="C31" s="601" t="s">
        <v>188</v>
      </c>
      <c r="D31" s="85"/>
      <c r="E31" s="104"/>
      <c r="F31" s="85"/>
      <c r="G31" s="104"/>
    </row>
    <row r="32" spans="1:7" x14ac:dyDescent="0.25">
      <c r="A32" s="104" t="s">
        <v>2494</v>
      </c>
      <c r="B32" s="104" t="s">
        <v>113</v>
      </c>
      <c r="C32" s="601" t="s">
        <v>188</v>
      </c>
      <c r="D32" s="85"/>
      <c r="E32" s="104"/>
      <c r="F32" s="85"/>
      <c r="G32" s="104"/>
    </row>
    <row r="33" spans="1:7" x14ac:dyDescent="0.25">
      <c r="A33" s="104" t="s">
        <v>2495</v>
      </c>
      <c r="B33" s="104" t="s">
        <v>96</v>
      </c>
      <c r="C33" s="601" t="s">
        <v>188</v>
      </c>
      <c r="D33" s="85"/>
      <c r="E33" s="104"/>
      <c r="F33" s="85"/>
      <c r="G33" s="104"/>
    </row>
    <row r="34" spans="1:7" x14ac:dyDescent="0.25">
      <c r="A34" s="104" t="s">
        <v>2496</v>
      </c>
      <c r="B34" s="104" t="s">
        <v>97</v>
      </c>
      <c r="C34" s="601" t="s">
        <v>188</v>
      </c>
      <c r="D34" s="85"/>
      <c r="E34" s="104"/>
      <c r="F34" s="85"/>
      <c r="G34" s="104"/>
    </row>
    <row r="35" spans="1:7" x14ac:dyDescent="0.25">
      <c r="A35" s="104" t="s">
        <v>2497</v>
      </c>
      <c r="B35" s="104" t="s">
        <v>98</v>
      </c>
      <c r="C35" s="601" t="s">
        <v>188</v>
      </c>
      <c r="D35" s="85"/>
      <c r="E35" s="104"/>
      <c r="F35" s="85"/>
      <c r="G35" s="104"/>
    </row>
    <row r="36" spans="1:7" x14ac:dyDescent="0.25">
      <c r="A36" s="104" t="s">
        <v>2498</v>
      </c>
      <c r="B36" s="104" t="s">
        <v>0</v>
      </c>
      <c r="C36" s="601" t="s">
        <v>188</v>
      </c>
      <c r="D36" s="85"/>
      <c r="E36" s="104"/>
      <c r="F36" s="85"/>
      <c r="G36" s="104"/>
    </row>
    <row r="37" spans="1:7" x14ac:dyDescent="0.25">
      <c r="A37" s="104" t="s">
        <v>2499</v>
      </c>
      <c r="B37" s="104" t="s">
        <v>15</v>
      </c>
      <c r="C37" s="601" t="s">
        <v>188</v>
      </c>
      <c r="D37" s="85"/>
      <c r="E37" s="104"/>
      <c r="F37" s="85"/>
      <c r="G37" s="104"/>
    </row>
    <row r="38" spans="1:7" x14ac:dyDescent="0.25">
      <c r="A38" s="104" t="s">
        <v>2500</v>
      </c>
      <c r="B38" s="104" t="s">
        <v>99</v>
      </c>
      <c r="C38" s="601" t="s">
        <v>188</v>
      </c>
      <c r="D38" s="85"/>
      <c r="E38" s="104"/>
      <c r="F38" s="85"/>
      <c r="G38" s="104"/>
    </row>
    <row r="39" spans="1:7" x14ac:dyDescent="0.25">
      <c r="A39" s="104" t="s">
        <v>2501</v>
      </c>
      <c r="B39" s="104" t="s">
        <v>270</v>
      </c>
      <c r="C39" s="601" t="s">
        <v>188</v>
      </c>
      <c r="D39" s="85"/>
      <c r="E39" s="104"/>
      <c r="F39" s="85"/>
      <c r="G39" s="104"/>
    </row>
    <row r="40" spans="1:7" x14ac:dyDescent="0.25">
      <c r="A40" s="104" t="s">
        <v>2502</v>
      </c>
      <c r="B40" s="104" t="s">
        <v>114</v>
      </c>
      <c r="C40" s="601" t="s">
        <v>188</v>
      </c>
      <c r="D40" s="85"/>
      <c r="E40" s="104"/>
      <c r="F40" s="85"/>
      <c r="G40" s="104"/>
    </row>
    <row r="41" spans="1:7" x14ac:dyDescent="0.25">
      <c r="A41" s="104" t="s">
        <v>2503</v>
      </c>
      <c r="B41" s="104" t="s">
        <v>100</v>
      </c>
      <c r="C41" s="601" t="s">
        <v>188</v>
      </c>
      <c r="D41" s="85"/>
      <c r="E41" s="104"/>
      <c r="F41" s="85"/>
      <c r="G41" s="104"/>
    </row>
    <row r="42" spans="1:7" x14ac:dyDescent="0.25">
      <c r="A42" s="104" t="s">
        <v>2504</v>
      </c>
      <c r="B42" s="104" t="s">
        <v>101</v>
      </c>
      <c r="C42" s="601" t="s">
        <v>188</v>
      </c>
      <c r="D42" s="85"/>
      <c r="E42" s="104"/>
      <c r="F42" s="85"/>
      <c r="G42" s="104"/>
    </row>
    <row r="43" spans="1:7" x14ac:dyDescent="0.25">
      <c r="A43" s="104" t="s">
        <v>2505</v>
      </c>
      <c r="B43" s="104" t="s">
        <v>102</v>
      </c>
      <c r="C43" s="601" t="s">
        <v>188</v>
      </c>
      <c r="D43" s="85"/>
      <c r="E43" s="104"/>
      <c r="F43" s="85"/>
      <c r="G43" s="104"/>
    </row>
    <row r="44" spans="1:7" x14ac:dyDescent="0.25">
      <c r="A44" s="104" t="s">
        <v>2506</v>
      </c>
      <c r="B44" s="104" t="s">
        <v>103</v>
      </c>
      <c r="C44" s="601" t="s">
        <v>188</v>
      </c>
      <c r="D44" s="85"/>
      <c r="E44" s="104"/>
      <c r="F44" s="85"/>
      <c r="G44" s="104"/>
    </row>
    <row r="45" spans="1:7" x14ac:dyDescent="0.25">
      <c r="A45" s="104" t="s">
        <v>2507</v>
      </c>
      <c r="B45" s="104" t="s">
        <v>104</v>
      </c>
      <c r="C45" s="601" t="s">
        <v>188</v>
      </c>
      <c r="D45" s="85"/>
      <c r="E45" s="104"/>
      <c r="F45" s="85"/>
      <c r="G45" s="104"/>
    </row>
    <row r="46" spans="1:7" x14ac:dyDescent="0.25">
      <c r="A46" s="104" t="s">
        <v>2508</v>
      </c>
      <c r="B46" s="104" t="s">
        <v>105</v>
      </c>
      <c r="C46" s="601" t="s">
        <v>188</v>
      </c>
      <c r="D46" s="85"/>
      <c r="E46" s="104"/>
      <c r="F46" s="85"/>
      <c r="G46" s="104"/>
    </row>
    <row r="47" spans="1:7" x14ac:dyDescent="0.25">
      <c r="A47" s="104" t="s">
        <v>2509</v>
      </c>
      <c r="B47" s="104" t="s">
        <v>107</v>
      </c>
      <c r="C47" s="601" t="s">
        <v>188</v>
      </c>
      <c r="D47" s="85"/>
      <c r="E47" s="104"/>
      <c r="F47" s="85"/>
      <c r="G47" s="104"/>
    </row>
    <row r="48" spans="1:7" x14ac:dyDescent="0.25">
      <c r="A48" s="104" t="s">
        <v>2510</v>
      </c>
      <c r="B48" s="104" t="s">
        <v>108</v>
      </c>
      <c r="C48" s="601" t="s">
        <v>188</v>
      </c>
      <c r="D48" s="85"/>
      <c r="E48" s="104"/>
      <c r="F48" s="85"/>
      <c r="G48" s="104"/>
    </row>
    <row r="49" spans="1:7" x14ac:dyDescent="0.25">
      <c r="A49" s="104" t="s">
        <v>2511</v>
      </c>
      <c r="B49" s="104" t="s">
        <v>109</v>
      </c>
      <c r="C49" s="601" t="s">
        <v>188</v>
      </c>
      <c r="D49" s="85"/>
      <c r="E49" s="104"/>
      <c r="F49" s="85"/>
      <c r="G49" s="104"/>
    </row>
    <row r="50" spans="1:7" x14ac:dyDescent="0.25">
      <c r="A50" s="104" t="s">
        <v>2512</v>
      </c>
      <c r="B50" s="104" t="s">
        <v>111</v>
      </c>
      <c r="C50" s="601" t="s">
        <v>188</v>
      </c>
      <c r="D50" s="85"/>
      <c r="E50" s="104"/>
      <c r="F50" s="85"/>
      <c r="G50" s="104"/>
    </row>
    <row r="51" spans="1:7" x14ac:dyDescent="0.25">
      <c r="A51" s="104" t="s">
        <v>2513</v>
      </c>
      <c r="B51" s="104" t="s">
        <v>112</v>
      </c>
      <c r="C51" s="601" t="s">
        <v>188</v>
      </c>
      <c r="D51" s="85"/>
      <c r="E51" s="104"/>
      <c r="F51" s="85"/>
      <c r="G51" s="104"/>
    </row>
    <row r="52" spans="1:7" x14ac:dyDescent="0.25">
      <c r="A52" s="104" t="s">
        <v>2514</v>
      </c>
      <c r="B52" s="104" t="s">
        <v>16</v>
      </c>
      <c r="C52" s="601" t="s">
        <v>188</v>
      </c>
      <c r="D52" s="85"/>
      <c r="E52" s="104"/>
      <c r="F52" s="85"/>
      <c r="G52" s="104"/>
    </row>
    <row r="53" spans="1:7" x14ac:dyDescent="0.25">
      <c r="A53" s="104" t="s">
        <v>2515</v>
      </c>
      <c r="B53" s="104" t="s">
        <v>110</v>
      </c>
      <c r="C53" s="601" t="s">
        <v>188</v>
      </c>
      <c r="D53" s="85"/>
      <c r="E53" s="104"/>
      <c r="F53" s="85"/>
      <c r="G53" s="104"/>
    </row>
    <row r="54" spans="1:7" x14ac:dyDescent="0.25">
      <c r="A54" s="104" t="s">
        <v>2516</v>
      </c>
      <c r="B54" s="104" t="s">
        <v>115</v>
      </c>
      <c r="C54" s="601" t="s">
        <v>188</v>
      </c>
      <c r="D54" s="85"/>
      <c r="E54" s="104"/>
      <c r="F54" s="85"/>
      <c r="G54" s="104"/>
    </row>
    <row r="55" spans="1:7" x14ac:dyDescent="0.25">
      <c r="A55" s="104" t="s">
        <v>2517</v>
      </c>
      <c r="B55" s="85" t="s">
        <v>117</v>
      </c>
      <c r="C55" s="606">
        <f>SUM(C56:C58)</f>
        <v>0</v>
      </c>
      <c r="D55" s="85"/>
      <c r="E55" s="104"/>
      <c r="F55" s="85"/>
      <c r="G55" s="104"/>
    </row>
    <row r="56" spans="1:7" x14ac:dyDescent="0.25">
      <c r="A56" s="104" t="s">
        <v>2518</v>
      </c>
      <c r="B56" s="104" t="s">
        <v>118</v>
      </c>
      <c r="C56" s="601" t="s">
        <v>188</v>
      </c>
      <c r="D56" s="85"/>
      <c r="E56" s="104"/>
      <c r="F56" s="85"/>
      <c r="G56" s="104"/>
    </row>
    <row r="57" spans="1:7" x14ac:dyDescent="0.25">
      <c r="A57" s="104" t="s">
        <v>2519</v>
      </c>
      <c r="B57" s="104" t="s">
        <v>119</v>
      </c>
      <c r="C57" s="601" t="s">
        <v>188</v>
      </c>
      <c r="D57" s="85"/>
      <c r="E57" s="104"/>
      <c r="F57" s="85"/>
      <c r="G57" s="104"/>
    </row>
    <row r="58" spans="1:7" x14ac:dyDescent="0.25">
      <c r="A58" s="104" t="s">
        <v>2520</v>
      </c>
      <c r="B58" s="104" t="s">
        <v>120</v>
      </c>
      <c r="C58" s="601" t="s">
        <v>188</v>
      </c>
      <c r="D58" s="85"/>
      <c r="E58" s="104"/>
      <c r="F58" s="85"/>
      <c r="G58" s="104"/>
    </row>
    <row r="59" spans="1:7" x14ac:dyDescent="0.25">
      <c r="A59" s="104" t="s">
        <v>2521</v>
      </c>
      <c r="B59" s="85" t="s">
        <v>2</v>
      </c>
      <c r="C59" s="606">
        <f>SUM(C60:C69)</f>
        <v>0</v>
      </c>
      <c r="D59" s="85"/>
      <c r="E59" s="104"/>
      <c r="F59" s="85"/>
      <c r="G59" s="104"/>
    </row>
    <row r="60" spans="1:7" x14ac:dyDescent="0.25">
      <c r="A60" s="104" t="s">
        <v>2522</v>
      </c>
      <c r="B60" s="100" t="s">
        <v>121</v>
      </c>
      <c r="C60" s="601" t="s">
        <v>188</v>
      </c>
      <c r="D60" s="85"/>
      <c r="E60" s="104"/>
      <c r="F60" s="85"/>
      <c r="G60" s="104"/>
    </row>
    <row r="61" spans="1:7" x14ac:dyDescent="0.25">
      <c r="A61" s="104" t="s">
        <v>2523</v>
      </c>
      <c r="B61" s="100" t="s">
        <v>122</v>
      </c>
      <c r="C61" s="601" t="s">
        <v>188</v>
      </c>
      <c r="D61" s="85"/>
      <c r="E61" s="104"/>
      <c r="F61" s="85"/>
      <c r="G61" s="104"/>
    </row>
    <row r="62" spans="1:7" x14ac:dyDescent="0.25">
      <c r="A62" s="104" t="s">
        <v>2524</v>
      </c>
      <c r="B62" s="100" t="s">
        <v>142</v>
      </c>
      <c r="C62" s="601" t="s">
        <v>188</v>
      </c>
      <c r="D62" s="85"/>
      <c r="E62" s="104"/>
      <c r="F62" s="85"/>
      <c r="G62" s="104"/>
    </row>
    <row r="63" spans="1:7" x14ac:dyDescent="0.25">
      <c r="A63" s="104" t="s">
        <v>2525</v>
      </c>
      <c r="B63" s="100" t="s">
        <v>123</v>
      </c>
      <c r="C63" s="601" t="s">
        <v>188</v>
      </c>
      <c r="D63" s="85"/>
      <c r="E63" s="104"/>
      <c r="F63" s="85"/>
      <c r="G63" s="104"/>
    </row>
    <row r="64" spans="1:7" x14ac:dyDescent="0.25">
      <c r="A64" s="104" t="s">
        <v>2526</v>
      </c>
      <c r="B64" s="100" t="s">
        <v>124</v>
      </c>
      <c r="C64" s="601" t="s">
        <v>188</v>
      </c>
      <c r="D64" s="85"/>
      <c r="E64" s="104"/>
      <c r="F64" s="85"/>
      <c r="G64" s="104"/>
    </row>
    <row r="65" spans="1:7" x14ac:dyDescent="0.25">
      <c r="A65" s="104" t="s">
        <v>2527</v>
      </c>
      <c r="B65" s="100" t="s">
        <v>125</v>
      </c>
      <c r="C65" s="601" t="s">
        <v>188</v>
      </c>
      <c r="D65" s="85"/>
      <c r="E65" s="104"/>
      <c r="F65" s="85"/>
      <c r="G65" s="104"/>
    </row>
    <row r="66" spans="1:7" x14ac:dyDescent="0.25">
      <c r="A66" s="104" t="s">
        <v>2528</v>
      </c>
      <c r="B66" s="100" t="s">
        <v>126</v>
      </c>
      <c r="C66" s="601" t="s">
        <v>188</v>
      </c>
      <c r="D66" s="85"/>
      <c r="E66" s="104"/>
      <c r="F66" s="85"/>
      <c r="G66" s="104"/>
    </row>
    <row r="67" spans="1:7" x14ac:dyDescent="0.25">
      <c r="A67" s="104" t="s">
        <v>2529</v>
      </c>
      <c r="B67" s="100" t="s">
        <v>129</v>
      </c>
      <c r="C67" s="601" t="s">
        <v>188</v>
      </c>
      <c r="D67" s="85"/>
      <c r="E67" s="104"/>
      <c r="F67" s="85"/>
      <c r="G67" s="104"/>
    </row>
    <row r="68" spans="1:7" x14ac:dyDescent="0.25">
      <c r="A68" s="104" t="s">
        <v>2530</v>
      </c>
      <c r="B68" s="100" t="s">
        <v>127</v>
      </c>
      <c r="C68" s="601" t="s">
        <v>188</v>
      </c>
      <c r="D68" s="85"/>
      <c r="E68" s="104"/>
      <c r="F68" s="85"/>
      <c r="G68" s="104"/>
    </row>
    <row r="69" spans="1:7" x14ac:dyDescent="0.25">
      <c r="A69" s="104" t="s">
        <v>2531</v>
      </c>
      <c r="B69" s="100" t="s">
        <v>2</v>
      </c>
      <c r="C69" s="601" t="s">
        <v>188</v>
      </c>
      <c r="D69" s="85"/>
      <c r="E69" s="104"/>
      <c r="F69" s="85"/>
      <c r="G69" s="104"/>
    </row>
    <row r="70" spans="1:7" x14ac:dyDescent="0.25">
      <c r="A70" s="104" t="s">
        <v>2532</v>
      </c>
      <c r="B70" s="82" t="s">
        <v>156</v>
      </c>
      <c r="C70" s="601"/>
      <c r="D70" s="104"/>
      <c r="E70" s="104"/>
      <c r="F70" s="104"/>
      <c r="G70" s="104"/>
    </row>
    <row r="71" spans="1:7" x14ac:dyDescent="0.25">
      <c r="A71" s="104" t="s">
        <v>2533</v>
      </c>
      <c r="B71" s="82" t="s">
        <v>156</v>
      </c>
      <c r="C71" s="601"/>
      <c r="D71" s="104"/>
      <c r="E71" s="104"/>
      <c r="F71" s="104"/>
      <c r="G71" s="104"/>
    </row>
    <row r="72" spans="1:7" x14ac:dyDescent="0.25">
      <c r="A72" s="104" t="s">
        <v>2534</v>
      </c>
      <c r="B72" s="82" t="s">
        <v>156</v>
      </c>
      <c r="C72" s="601"/>
      <c r="D72" s="104"/>
      <c r="E72" s="104"/>
      <c r="F72" s="104"/>
      <c r="G72" s="104"/>
    </row>
    <row r="73" spans="1:7" x14ac:dyDescent="0.25">
      <c r="A73" s="104" t="s">
        <v>2535</v>
      </c>
      <c r="B73" s="82" t="s">
        <v>156</v>
      </c>
      <c r="C73" s="601"/>
      <c r="D73" s="104"/>
      <c r="E73" s="104"/>
      <c r="F73" s="104"/>
      <c r="G73" s="104"/>
    </row>
    <row r="74" spans="1:7" x14ac:dyDescent="0.25">
      <c r="A74" s="104" t="s">
        <v>2536</v>
      </c>
      <c r="B74" s="82" t="s">
        <v>156</v>
      </c>
      <c r="C74" s="601"/>
      <c r="D74" s="104"/>
      <c r="E74" s="104"/>
      <c r="F74" s="104"/>
      <c r="G74" s="104"/>
    </row>
    <row r="75" spans="1:7" x14ac:dyDescent="0.25">
      <c r="A75" s="104" t="s">
        <v>2537</v>
      </c>
      <c r="B75" s="82" t="s">
        <v>156</v>
      </c>
      <c r="C75" s="601"/>
      <c r="D75" s="104"/>
      <c r="E75" s="104"/>
      <c r="F75" s="104"/>
      <c r="G75" s="104"/>
    </row>
    <row r="76" spans="1:7" x14ac:dyDescent="0.25">
      <c r="A76" s="104" t="s">
        <v>2538</v>
      </c>
      <c r="B76" s="82" t="s">
        <v>156</v>
      </c>
      <c r="C76" s="601"/>
      <c r="D76" s="104"/>
      <c r="E76" s="104"/>
      <c r="F76" s="104"/>
      <c r="G76" s="104"/>
    </row>
    <row r="77" spans="1:7" x14ac:dyDescent="0.25">
      <c r="A77" s="104" t="s">
        <v>2539</v>
      </c>
      <c r="B77" s="82" t="s">
        <v>156</v>
      </c>
      <c r="C77" s="601"/>
      <c r="D77" s="104"/>
      <c r="E77" s="104"/>
      <c r="F77" s="104"/>
      <c r="G77" s="104"/>
    </row>
    <row r="78" spans="1:7" x14ac:dyDescent="0.25">
      <c r="A78" s="104" t="s">
        <v>2540</v>
      </c>
      <c r="B78" s="82" t="s">
        <v>156</v>
      </c>
      <c r="C78" s="601"/>
      <c r="D78" s="104"/>
      <c r="E78" s="104"/>
      <c r="F78" s="104"/>
      <c r="G78" s="104"/>
    </row>
    <row r="79" spans="1:7" x14ac:dyDescent="0.25">
      <c r="A79" s="104" t="s">
        <v>2541</v>
      </c>
      <c r="B79" s="82" t="s">
        <v>156</v>
      </c>
      <c r="C79" s="601"/>
      <c r="D79" s="104"/>
      <c r="E79" s="104"/>
      <c r="F79" s="104"/>
      <c r="G79" s="104"/>
    </row>
    <row r="80" spans="1:7" x14ac:dyDescent="0.25">
      <c r="A80" s="73"/>
      <c r="B80" s="75" t="s">
        <v>2542</v>
      </c>
      <c r="C80" s="73" t="s">
        <v>2258</v>
      </c>
      <c r="D80" s="73"/>
      <c r="E80" s="59"/>
      <c r="F80" s="74"/>
      <c r="G80" s="74"/>
    </row>
    <row r="81" spans="1:7" x14ac:dyDescent="0.25">
      <c r="A81" s="104" t="s">
        <v>2543</v>
      </c>
      <c r="B81" s="104" t="s">
        <v>36</v>
      </c>
      <c r="C81" s="601" t="s">
        <v>188</v>
      </c>
      <c r="D81" s="104"/>
      <c r="E81" s="67"/>
      <c r="F81" s="104"/>
      <c r="G81" s="67"/>
    </row>
    <row r="82" spans="1:7" x14ac:dyDescent="0.25">
      <c r="A82" s="104" t="s">
        <v>2544</v>
      </c>
      <c r="B82" s="104" t="s">
        <v>37</v>
      </c>
      <c r="C82" s="601" t="s">
        <v>188</v>
      </c>
      <c r="D82" s="104"/>
      <c r="E82" s="67"/>
      <c r="F82" s="104"/>
      <c r="G82" s="67"/>
    </row>
    <row r="83" spans="1:7" x14ac:dyDescent="0.25">
      <c r="A83" s="104" t="s">
        <v>2545</v>
      </c>
      <c r="B83" s="104" t="s">
        <v>2</v>
      </c>
      <c r="C83" s="601" t="s">
        <v>188</v>
      </c>
      <c r="D83" s="104"/>
      <c r="E83" s="67"/>
      <c r="F83" s="104"/>
      <c r="G83" s="67"/>
    </row>
    <row r="84" spans="1:7" x14ac:dyDescent="0.25">
      <c r="A84" s="104" t="s">
        <v>2546</v>
      </c>
      <c r="B84" s="104"/>
      <c r="C84" s="601"/>
      <c r="D84" s="104"/>
      <c r="E84" s="67"/>
      <c r="F84" s="104"/>
      <c r="G84" s="67"/>
    </row>
    <row r="85" spans="1:7" x14ac:dyDescent="0.25">
      <c r="A85" s="104" t="s">
        <v>2547</v>
      </c>
      <c r="B85" s="104"/>
      <c r="C85" s="601"/>
      <c r="D85" s="104"/>
      <c r="E85" s="67"/>
      <c r="F85" s="104"/>
      <c r="G85" s="67"/>
    </row>
    <row r="86" spans="1:7" x14ac:dyDescent="0.25">
      <c r="A86" s="104" t="s">
        <v>2548</v>
      </c>
      <c r="B86" s="104"/>
      <c r="C86" s="601"/>
      <c r="D86" s="104"/>
      <c r="E86" s="67"/>
      <c r="F86" s="104"/>
      <c r="G86" s="67"/>
    </row>
    <row r="87" spans="1:7" x14ac:dyDescent="0.25">
      <c r="A87" s="104" t="s">
        <v>2549</v>
      </c>
      <c r="B87" s="104"/>
      <c r="C87" s="601"/>
      <c r="D87" s="104"/>
      <c r="E87" s="67"/>
      <c r="F87" s="104"/>
      <c r="G87" s="67"/>
    </row>
    <row r="88" spans="1:7" x14ac:dyDescent="0.25">
      <c r="A88" s="104" t="s">
        <v>2550</v>
      </c>
      <c r="B88" s="104"/>
      <c r="C88" s="601"/>
      <c r="D88" s="104"/>
      <c r="E88" s="67"/>
      <c r="F88" s="104"/>
      <c r="G88" s="67"/>
    </row>
    <row r="89" spans="1:7" x14ac:dyDescent="0.25">
      <c r="A89" s="104" t="s">
        <v>2551</v>
      </c>
      <c r="B89" s="104"/>
      <c r="C89" s="601"/>
      <c r="D89" s="104"/>
      <c r="E89" s="67"/>
      <c r="F89" s="104"/>
      <c r="G89" s="67"/>
    </row>
    <row r="90" spans="1:7" x14ac:dyDescent="0.25">
      <c r="A90" s="73"/>
      <c r="B90" s="75" t="s">
        <v>2552</v>
      </c>
      <c r="C90" s="73" t="s">
        <v>2258</v>
      </c>
      <c r="D90" s="73"/>
      <c r="E90" s="59"/>
      <c r="F90" s="74"/>
      <c r="G90" s="74"/>
    </row>
    <row r="91" spans="1:7" x14ac:dyDescent="0.25">
      <c r="A91" s="104" t="s">
        <v>2553</v>
      </c>
      <c r="B91" s="104" t="s">
        <v>39</v>
      </c>
      <c r="C91" s="601" t="s">
        <v>188</v>
      </c>
      <c r="D91" s="104"/>
      <c r="E91" s="67"/>
      <c r="F91" s="104"/>
      <c r="G91" s="67"/>
    </row>
    <row r="92" spans="1:7" x14ac:dyDescent="0.25">
      <c r="A92" s="104" t="s">
        <v>2554</v>
      </c>
      <c r="B92" s="104" t="s">
        <v>14</v>
      </c>
      <c r="C92" s="601" t="s">
        <v>188</v>
      </c>
      <c r="D92" s="104"/>
      <c r="E92" s="67"/>
      <c r="F92" s="104"/>
      <c r="G92" s="67"/>
    </row>
    <row r="93" spans="1:7" x14ac:dyDescent="0.25">
      <c r="A93" s="104" t="s">
        <v>2555</v>
      </c>
      <c r="B93" s="104" t="s">
        <v>2</v>
      </c>
      <c r="C93" s="601" t="s">
        <v>188</v>
      </c>
      <c r="D93" s="104"/>
      <c r="E93" s="67"/>
      <c r="F93" s="104"/>
      <c r="G93" s="67"/>
    </row>
    <row r="94" spans="1:7" x14ac:dyDescent="0.25">
      <c r="A94" s="104" t="s">
        <v>2556</v>
      </c>
      <c r="B94" s="104"/>
      <c r="C94" s="601"/>
      <c r="D94" s="104"/>
      <c r="E94" s="67"/>
      <c r="F94" s="104"/>
      <c r="G94" s="67"/>
    </row>
    <row r="95" spans="1:7" x14ac:dyDescent="0.25">
      <c r="A95" s="104" t="s">
        <v>2557</v>
      </c>
      <c r="B95" s="104"/>
      <c r="C95" s="601"/>
      <c r="D95" s="104"/>
      <c r="E95" s="67"/>
      <c r="F95" s="104"/>
      <c r="G95" s="67"/>
    </row>
    <row r="96" spans="1:7" x14ac:dyDescent="0.25">
      <c r="A96" s="104" t="s">
        <v>2558</v>
      </c>
      <c r="B96" s="104"/>
      <c r="C96" s="601"/>
      <c r="D96" s="104"/>
      <c r="E96" s="67"/>
      <c r="F96" s="104"/>
      <c r="G96" s="67"/>
    </row>
    <row r="97" spans="1:7" x14ac:dyDescent="0.25">
      <c r="A97" s="104" t="s">
        <v>2559</v>
      </c>
      <c r="B97" s="104"/>
      <c r="C97" s="601"/>
      <c r="D97" s="104"/>
      <c r="E97" s="67"/>
      <c r="F97" s="104"/>
      <c r="G97" s="67"/>
    </row>
    <row r="98" spans="1:7" x14ac:dyDescent="0.25">
      <c r="A98" s="104" t="s">
        <v>2560</v>
      </c>
      <c r="B98" s="104"/>
      <c r="C98" s="601"/>
      <c r="D98" s="104"/>
      <c r="E98" s="67"/>
      <c r="F98" s="104"/>
      <c r="G98" s="67"/>
    </row>
    <row r="99" spans="1:7" x14ac:dyDescent="0.25">
      <c r="A99" s="104" t="s">
        <v>2561</v>
      </c>
      <c r="B99" s="104"/>
      <c r="C99" s="601"/>
      <c r="D99" s="104"/>
      <c r="E99" s="67"/>
      <c r="F99" s="104"/>
      <c r="G99" s="67"/>
    </row>
    <row r="100" spans="1:7" x14ac:dyDescent="0.25">
      <c r="A100" s="73"/>
      <c r="B100" s="75" t="s">
        <v>2562</v>
      </c>
      <c r="C100" s="73" t="s">
        <v>2258</v>
      </c>
      <c r="D100" s="73"/>
      <c r="E100" s="59"/>
      <c r="F100" s="74"/>
      <c r="G100" s="74"/>
    </row>
    <row r="101" spans="1:7" x14ac:dyDescent="0.25">
      <c r="A101" s="104" t="s">
        <v>2563</v>
      </c>
      <c r="B101" s="9" t="s">
        <v>63</v>
      </c>
      <c r="C101" s="601" t="s">
        <v>188</v>
      </c>
      <c r="D101" s="104"/>
      <c r="E101" s="67"/>
      <c r="F101" s="104"/>
      <c r="G101" s="67"/>
    </row>
    <row r="102" spans="1:7" x14ac:dyDescent="0.25">
      <c r="A102" s="104" t="s">
        <v>2564</v>
      </c>
      <c r="B102" s="9" t="s">
        <v>19</v>
      </c>
      <c r="C102" s="601" t="s">
        <v>188</v>
      </c>
      <c r="D102" s="104"/>
      <c r="E102" s="67"/>
      <c r="F102" s="104"/>
      <c r="G102" s="67"/>
    </row>
    <row r="103" spans="1:7" x14ac:dyDescent="0.25">
      <c r="A103" s="104" t="s">
        <v>2565</v>
      </c>
      <c r="B103" s="9" t="s">
        <v>20</v>
      </c>
      <c r="C103" s="601" t="s">
        <v>188</v>
      </c>
      <c r="D103" s="104"/>
      <c r="E103" s="104"/>
      <c r="F103" s="104"/>
      <c r="G103" s="67"/>
    </row>
    <row r="104" spans="1:7" x14ac:dyDescent="0.25">
      <c r="A104" s="104" t="s">
        <v>2566</v>
      </c>
      <c r="B104" s="9" t="s">
        <v>21</v>
      </c>
      <c r="C104" s="601" t="s">
        <v>188</v>
      </c>
      <c r="D104" s="104"/>
      <c r="E104" s="104"/>
      <c r="F104" s="104"/>
      <c r="G104" s="67"/>
    </row>
    <row r="105" spans="1:7" x14ac:dyDescent="0.25">
      <c r="A105" s="104" t="s">
        <v>2567</v>
      </c>
      <c r="B105" s="9" t="s">
        <v>22</v>
      </c>
      <c r="C105" s="601" t="s">
        <v>188</v>
      </c>
      <c r="D105" s="104"/>
      <c r="E105" s="104"/>
      <c r="F105" s="104"/>
      <c r="G105" s="67"/>
    </row>
    <row r="106" spans="1:7" x14ac:dyDescent="0.25">
      <c r="A106" s="104" t="s">
        <v>2568</v>
      </c>
      <c r="B106" s="9"/>
      <c r="C106" s="601"/>
      <c r="D106" s="104"/>
      <c r="E106" s="104"/>
      <c r="F106" s="104"/>
      <c r="G106" s="67"/>
    </row>
    <row r="107" spans="1:7" x14ac:dyDescent="0.25">
      <c r="A107" s="104" t="s">
        <v>2569</v>
      </c>
      <c r="B107" s="9"/>
      <c r="C107" s="601"/>
      <c r="D107" s="104"/>
      <c r="E107" s="104"/>
      <c r="F107" s="104"/>
      <c r="G107" s="67"/>
    </row>
    <row r="108" spans="1:7" x14ac:dyDescent="0.25">
      <c r="A108" s="104" t="s">
        <v>2570</v>
      </c>
      <c r="B108" s="9"/>
      <c r="C108" s="601"/>
      <c r="D108" s="104"/>
      <c r="E108" s="104"/>
      <c r="F108" s="104"/>
      <c r="G108" s="67"/>
    </row>
    <row r="109" spans="1:7" x14ac:dyDescent="0.25">
      <c r="A109" s="104" t="s">
        <v>2571</v>
      </c>
      <c r="B109" s="9"/>
      <c r="C109" s="601"/>
      <c r="D109" s="104"/>
      <c r="E109" s="104"/>
      <c r="F109" s="104"/>
      <c r="G109" s="67"/>
    </row>
    <row r="110" spans="1:7" x14ac:dyDescent="0.25">
      <c r="A110" s="73"/>
      <c r="B110" s="75" t="s">
        <v>2572</v>
      </c>
      <c r="C110" s="73" t="s">
        <v>2258</v>
      </c>
      <c r="D110" s="73"/>
      <c r="E110" s="59"/>
      <c r="F110" s="74"/>
      <c r="G110" s="74"/>
    </row>
    <row r="111" spans="1:7" x14ac:dyDescent="0.25">
      <c r="A111" s="104" t="s">
        <v>2573</v>
      </c>
      <c r="B111" s="104" t="s">
        <v>89</v>
      </c>
      <c r="C111" s="601" t="s">
        <v>188</v>
      </c>
      <c r="D111" s="104"/>
      <c r="E111" s="67"/>
      <c r="F111" s="104"/>
      <c r="G111" s="67"/>
    </row>
    <row r="112" spans="1:7" x14ac:dyDescent="0.25">
      <c r="A112" s="104" t="s">
        <v>2574</v>
      </c>
      <c r="B112" s="104"/>
      <c r="C112" s="601"/>
      <c r="D112" s="104"/>
      <c r="E112" s="67"/>
      <c r="F112" s="104"/>
      <c r="G112" s="67"/>
    </row>
    <row r="113" spans="1:7" x14ac:dyDescent="0.25">
      <c r="A113" s="104" t="s">
        <v>2575</v>
      </c>
      <c r="B113" s="104"/>
      <c r="C113" s="601"/>
      <c r="D113" s="104"/>
      <c r="E113" s="67"/>
      <c r="F113" s="104"/>
      <c r="G113" s="67"/>
    </row>
    <row r="114" spans="1:7" x14ac:dyDescent="0.25">
      <c r="A114" s="104" t="s">
        <v>2576</v>
      </c>
      <c r="B114" s="104"/>
      <c r="C114" s="601"/>
      <c r="D114" s="104"/>
      <c r="E114" s="67"/>
      <c r="F114" s="104"/>
      <c r="G114" s="67"/>
    </row>
    <row r="115" spans="1:7" x14ac:dyDescent="0.25">
      <c r="A115" s="104" t="s">
        <v>2577</v>
      </c>
      <c r="B115" s="104"/>
      <c r="C115" s="601"/>
      <c r="D115" s="104"/>
      <c r="E115" s="67"/>
      <c r="F115" s="104"/>
      <c r="G115" s="67"/>
    </row>
    <row r="116" spans="1:7" x14ac:dyDescent="0.25">
      <c r="A116" s="73"/>
      <c r="B116" s="75" t="s">
        <v>2578</v>
      </c>
      <c r="C116" s="73" t="s">
        <v>153</v>
      </c>
      <c r="D116" s="73" t="s">
        <v>59</v>
      </c>
      <c r="E116" s="59"/>
      <c r="F116" s="73" t="s">
        <v>2258</v>
      </c>
      <c r="G116" s="73" t="s">
        <v>151</v>
      </c>
    </row>
    <row r="117" spans="1:7" x14ac:dyDescent="0.25">
      <c r="A117" s="104" t="s">
        <v>2579</v>
      </c>
      <c r="B117" s="100" t="s">
        <v>91</v>
      </c>
      <c r="C117" s="104" t="s">
        <v>188</v>
      </c>
      <c r="D117" s="57"/>
      <c r="E117" s="57"/>
      <c r="F117" s="48"/>
      <c r="G117" s="48"/>
    </row>
    <row r="118" spans="1:7" x14ac:dyDescent="0.25">
      <c r="A118" s="57"/>
      <c r="B118" s="102"/>
      <c r="C118" s="57"/>
      <c r="D118" s="57"/>
      <c r="E118" s="57"/>
      <c r="F118" s="48"/>
      <c r="G118" s="48"/>
    </row>
    <row r="119" spans="1:7" x14ac:dyDescent="0.25">
      <c r="A119" s="104"/>
      <c r="B119" s="100" t="s">
        <v>154</v>
      </c>
      <c r="C119" s="57"/>
      <c r="D119" s="57"/>
      <c r="E119" s="57"/>
      <c r="F119" s="48"/>
      <c r="G119" s="48"/>
    </row>
    <row r="120" spans="1:7" x14ac:dyDescent="0.25">
      <c r="A120" s="104" t="s">
        <v>2580</v>
      </c>
      <c r="B120" s="100" t="s">
        <v>2300</v>
      </c>
      <c r="C120" s="104" t="s">
        <v>188</v>
      </c>
      <c r="D120" s="104" t="s">
        <v>188</v>
      </c>
      <c r="E120" s="57"/>
      <c r="F120" s="61" t="str">
        <f t="shared" ref="F120:F143" si="0">IF($C$144=0,"",IF(C120="ND2","",C120/$C$144))</f>
        <v/>
      </c>
      <c r="G120" s="61" t="str">
        <f t="shared" ref="G120:G143" si="1">IF($D$144=0,"",IF(D120="ND2","",D120/$D$144))</f>
        <v/>
      </c>
    </row>
    <row r="121" spans="1:7" x14ac:dyDescent="0.25">
      <c r="A121" s="104" t="s">
        <v>2581</v>
      </c>
      <c r="B121" s="100" t="s">
        <v>2300</v>
      </c>
      <c r="C121" s="104" t="s">
        <v>188</v>
      </c>
      <c r="D121" s="104" t="s">
        <v>188</v>
      </c>
      <c r="E121" s="57"/>
      <c r="F121" s="61" t="str">
        <f t="shared" si="0"/>
        <v/>
      </c>
      <c r="G121" s="61" t="str">
        <f t="shared" si="1"/>
        <v/>
      </c>
    </row>
    <row r="122" spans="1:7" x14ac:dyDescent="0.25">
      <c r="A122" s="104" t="s">
        <v>2582</v>
      </c>
      <c r="B122" s="100" t="s">
        <v>2300</v>
      </c>
      <c r="C122" s="104" t="s">
        <v>188</v>
      </c>
      <c r="D122" s="104" t="s">
        <v>188</v>
      </c>
      <c r="E122" s="57"/>
      <c r="F122" s="61" t="str">
        <f t="shared" si="0"/>
        <v/>
      </c>
      <c r="G122" s="61" t="str">
        <f t="shared" si="1"/>
        <v/>
      </c>
    </row>
    <row r="123" spans="1:7" x14ac:dyDescent="0.25">
      <c r="A123" s="104" t="s">
        <v>2583</v>
      </c>
      <c r="B123" s="100" t="s">
        <v>2300</v>
      </c>
      <c r="C123" s="104" t="s">
        <v>188</v>
      </c>
      <c r="D123" s="104" t="s">
        <v>188</v>
      </c>
      <c r="E123" s="57"/>
      <c r="F123" s="61" t="str">
        <f t="shared" si="0"/>
        <v/>
      </c>
      <c r="G123" s="61" t="str">
        <f t="shared" si="1"/>
        <v/>
      </c>
    </row>
    <row r="124" spans="1:7" x14ac:dyDescent="0.25">
      <c r="A124" s="104" t="s">
        <v>2584</v>
      </c>
      <c r="B124" s="100" t="s">
        <v>2300</v>
      </c>
      <c r="C124" s="104" t="s">
        <v>188</v>
      </c>
      <c r="D124" s="104" t="s">
        <v>188</v>
      </c>
      <c r="E124" s="57"/>
      <c r="F124" s="61" t="str">
        <f t="shared" si="0"/>
        <v/>
      </c>
      <c r="G124" s="61" t="str">
        <f t="shared" si="1"/>
        <v/>
      </c>
    </row>
    <row r="125" spans="1:7" x14ac:dyDescent="0.25">
      <c r="A125" s="104" t="s">
        <v>2585</v>
      </c>
      <c r="B125" s="100" t="s">
        <v>2300</v>
      </c>
      <c r="C125" s="104" t="s">
        <v>188</v>
      </c>
      <c r="D125" s="104" t="s">
        <v>188</v>
      </c>
      <c r="E125" s="57"/>
      <c r="F125" s="61" t="str">
        <f t="shared" si="0"/>
        <v/>
      </c>
      <c r="G125" s="61" t="str">
        <f t="shared" si="1"/>
        <v/>
      </c>
    </row>
    <row r="126" spans="1:7" x14ac:dyDescent="0.25">
      <c r="A126" s="104" t="s">
        <v>2586</v>
      </c>
      <c r="B126" s="100" t="s">
        <v>2300</v>
      </c>
      <c r="C126" s="104" t="s">
        <v>188</v>
      </c>
      <c r="D126" s="104" t="s">
        <v>188</v>
      </c>
      <c r="E126" s="57"/>
      <c r="F126" s="61" t="str">
        <f t="shared" si="0"/>
        <v/>
      </c>
      <c r="G126" s="61" t="str">
        <f t="shared" si="1"/>
        <v/>
      </c>
    </row>
    <row r="127" spans="1:7" x14ac:dyDescent="0.25">
      <c r="A127" s="104" t="s">
        <v>2587</v>
      </c>
      <c r="B127" s="100" t="s">
        <v>2300</v>
      </c>
      <c r="C127" s="104" t="s">
        <v>188</v>
      </c>
      <c r="D127" s="104" t="s">
        <v>188</v>
      </c>
      <c r="E127" s="57"/>
      <c r="F127" s="61" t="str">
        <f t="shared" si="0"/>
        <v/>
      </c>
      <c r="G127" s="61" t="str">
        <f t="shared" si="1"/>
        <v/>
      </c>
    </row>
    <row r="128" spans="1:7" x14ac:dyDescent="0.25">
      <c r="A128" s="104" t="s">
        <v>2588</v>
      </c>
      <c r="B128" s="100" t="s">
        <v>2300</v>
      </c>
      <c r="C128" s="104" t="s">
        <v>188</v>
      </c>
      <c r="D128" s="104" t="s">
        <v>188</v>
      </c>
      <c r="E128" s="57"/>
      <c r="F128" s="61" t="str">
        <f t="shared" si="0"/>
        <v/>
      </c>
      <c r="G128" s="61" t="str">
        <f t="shared" si="1"/>
        <v/>
      </c>
    </row>
    <row r="129" spans="1:7" x14ac:dyDescent="0.25">
      <c r="A129" s="104" t="s">
        <v>2589</v>
      </c>
      <c r="B129" s="100" t="s">
        <v>2300</v>
      </c>
      <c r="C129" s="104" t="s">
        <v>188</v>
      </c>
      <c r="D129" s="104" t="s">
        <v>188</v>
      </c>
      <c r="E129" s="100"/>
      <c r="F129" s="61" t="str">
        <f t="shared" si="0"/>
        <v/>
      </c>
      <c r="G129" s="61" t="str">
        <f t="shared" si="1"/>
        <v/>
      </c>
    </row>
    <row r="130" spans="1:7" x14ac:dyDescent="0.25">
      <c r="A130" s="104" t="s">
        <v>2590</v>
      </c>
      <c r="B130" s="100" t="s">
        <v>2300</v>
      </c>
      <c r="C130" s="104" t="s">
        <v>188</v>
      </c>
      <c r="D130" s="104" t="s">
        <v>188</v>
      </c>
      <c r="E130" s="100"/>
      <c r="F130" s="61" t="str">
        <f t="shared" si="0"/>
        <v/>
      </c>
      <c r="G130" s="61" t="str">
        <f t="shared" si="1"/>
        <v/>
      </c>
    </row>
    <row r="131" spans="1:7" x14ac:dyDescent="0.25">
      <c r="A131" s="104" t="s">
        <v>2591</v>
      </c>
      <c r="B131" s="100" t="s">
        <v>2300</v>
      </c>
      <c r="C131" s="104" t="s">
        <v>188</v>
      </c>
      <c r="D131" s="104" t="s">
        <v>188</v>
      </c>
      <c r="E131" s="100"/>
      <c r="F131" s="61" t="str">
        <f t="shared" si="0"/>
        <v/>
      </c>
      <c r="G131" s="61" t="str">
        <f t="shared" si="1"/>
        <v/>
      </c>
    </row>
    <row r="132" spans="1:7" x14ac:dyDescent="0.25">
      <c r="A132" s="104" t="s">
        <v>2592</v>
      </c>
      <c r="B132" s="100" t="s">
        <v>2300</v>
      </c>
      <c r="C132" s="104" t="s">
        <v>188</v>
      </c>
      <c r="D132" s="104" t="s">
        <v>188</v>
      </c>
      <c r="E132" s="100"/>
      <c r="F132" s="61" t="str">
        <f t="shared" si="0"/>
        <v/>
      </c>
      <c r="G132" s="61" t="str">
        <f t="shared" si="1"/>
        <v/>
      </c>
    </row>
    <row r="133" spans="1:7" x14ac:dyDescent="0.25">
      <c r="A133" s="104" t="s">
        <v>2593</v>
      </c>
      <c r="B133" s="100" t="s">
        <v>2300</v>
      </c>
      <c r="C133" s="104" t="s">
        <v>188</v>
      </c>
      <c r="D133" s="104" t="s">
        <v>188</v>
      </c>
      <c r="E133" s="100"/>
      <c r="F133" s="61" t="str">
        <f t="shared" si="0"/>
        <v/>
      </c>
      <c r="G133" s="61" t="str">
        <f t="shared" si="1"/>
        <v/>
      </c>
    </row>
    <row r="134" spans="1:7" x14ac:dyDescent="0.25">
      <c r="A134" s="104" t="s">
        <v>2594</v>
      </c>
      <c r="B134" s="100" t="s">
        <v>2300</v>
      </c>
      <c r="C134" s="104" t="s">
        <v>188</v>
      </c>
      <c r="D134" s="104" t="s">
        <v>188</v>
      </c>
      <c r="E134" s="100"/>
      <c r="F134" s="61" t="str">
        <f t="shared" si="0"/>
        <v/>
      </c>
      <c r="G134" s="61" t="str">
        <f t="shared" si="1"/>
        <v/>
      </c>
    </row>
    <row r="135" spans="1:7" x14ac:dyDescent="0.25">
      <c r="A135" s="104" t="s">
        <v>2595</v>
      </c>
      <c r="B135" s="100" t="s">
        <v>2300</v>
      </c>
      <c r="C135" s="104" t="s">
        <v>188</v>
      </c>
      <c r="D135" s="104" t="s">
        <v>188</v>
      </c>
      <c r="E135" s="104"/>
      <c r="F135" s="61" t="str">
        <f t="shared" si="0"/>
        <v/>
      </c>
      <c r="G135" s="61" t="str">
        <f t="shared" si="1"/>
        <v/>
      </c>
    </row>
    <row r="136" spans="1:7" x14ac:dyDescent="0.25">
      <c r="A136" s="104" t="s">
        <v>2596</v>
      </c>
      <c r="B136" s="100" t="s">
        <v>2300</v>
      </c>
      <c r="C136" s="104" t="s">
        <v>188</v>
      </c>
      <c r="D136" s="104" t="s">
        <v>188</v>
      </c>
      <c r="E136" s="598"/>
      <c r="F136" s="61" t="str">
        <f t="shared" si="0"/>
        <v/>
      </c>
      <c r="G136" s="61" t="str">
        <f t="shared" si="1"/>
        <v/>
      </c>
    </row>
    <row r="137" spans="1:7" x14ac:dyDescent="0.25">
      <c r="A137" s="104" t="s">
        <v>2597</v>
      </c>
      <c r="B137" s="100" t="s">
        <v>2300</v>
      </c>
      <c r="C137" s="104" t="s">
        <v>188</v>
      </c>
      <c r="D137" s="104" t="s">
        <v>188</v>
      </c>
      <c r="E137" s="598"/>
      <c r="F137" s="61" t="str">
        <f t="shared" si="0"/>
        <v/>
      </c>
      <c r="G137" s="61" t="str">
        <f t="shared" si="1"/>
        <v/>
      </c>
    </row>
    <row r="138" spans="1:7" x14ac:dyDescent="0.25">
      <c r="A138" s="104" t="s">
        <v>2598</v>
      </c>
      <c r="B138" s="100" t="s">
        <v>2300</v>
      </c>
      <c r="C138" s="104" t="s">
        <v>188</v>
      </c>
      <c r="D138" s="104" t="s">
        <v>188</v>
      </c>
      <c r="E138" s="598"/>
      <c r="F138" s="61" t="str">
        <f t="shared" si="0"/>
        <v/>
      </c>
      <c r="G138" s="61" t="str">
        <f t="shared" si="1"/>
        <v/>
      </c>
    </row>
    <row r="139" spans="1:7" x14ac:dyDescent="0.25">
      <c r="A139" s="104" t="s">
        <v>2599</v>
      </c>
      <c r="B139" s="100" t="s">
        <v>2300</v>
      </c>
      <c r="C139" s="104" t="s">
        <v>188</v>
      </c>
      <c r="D139" s="104" t="s">
        <v>188</v>
      </c>
      <c r="E139" s="598"/>
      <c r="F139" s="61" t="str">
        <f t="shared" si="0"/>
        <v/>
      </c>
      <c r="G139" s="61" t="str">
        <f t="shared" si="1"/>
        <v/>
      </c>
    </row>
    <row r="140" spans="1:7" x14ac:dyDescent="0.25">
      <c r="A140" s="104" t="s">
        <v>2600</v>
      </c>
      <c r="B140" s="100" t="s">
        <v>2300</v>
      </c>
      <c r="C140" s="104" t="s">
        <v>188</v>
      </c>
      <c r="D140" s="104" t="s">
        <v>188</v>
      </c>
      <c r="E140" s="598"/>
      <c r="F140" s="61" t="str">
        <f t="shared" si="0"/>
        <v/>
      </c>
      <c r="G140" s="61" t="str">
        <f t="shared" si="1"/>
        <v/>
      </c>
    </row>
    <row r="141" spans="1:7" x14ac:dyDescent="0.25">
      <c r="A141" s="104" t="s">
        <v>2601</v>
      </c>
      <c r="B141" s="100" t="s">
        <v>2300</v>
      </c>
      <c r="C141" s="104" t="s">
        <v>188</v>
      </c>
      <c r="D141" s="104" t="s">
        <v>188</v>
      </c>
      <c r="E141" s="598"/>
      <c r="F141" s="61" t="str">
        <f t="shared" si="0"/>
        <v/>
      </c>
      <c r="G141" s="61" t="str">
        <f t="shared" si="1"/>
        <v/>
      </c>
    </row>
    <row r="142" spans="1:7" x14ac:dyDescent="0.25">
      <c r="A142" s="104" t="s">
        <v>2602</v>
      </c>
      <c r="B142" s="100" t="s">
        <v>2300</v>
      </c>
      <c r="C142" s="104" t="s">
        <v>188</v>
      </c>
      <c r="D142" s="104" t="s">
        <v>188</v>
      </c>
      <c r="E142" s="598"/>
      <c r="F142" s="61" t="str">
        <f t="shared" si="0"/>
        <v/>
      </c>
      <c r="G142" s="61" t="str">
        <f t="shared" si="1"/>
        <v/>
      </c>
    </row>
    <row r="143" spans="1:7" x14ac:dyDescent="0.25">
      <c r="A143" s="104" t="s">
        <v>2603</v>
      </c>
      <c r="B143" s="100" t="s">
        <v>2300</v>
      </c>
      <c r="C143" s="104" t="s">
        <v>188</v>
      </c>
      <c r="D143" s="104" t="s">
        <v>188</v>
      </c>
      <c r="E143" s="598"/>
      <c r="F143" s="61" t="str">
        <f t="shared" si="0"/>
        <v/>
      </c>
      <c r="G143" s="61" t="str">
        <f t="shared" si="1"/>
        <v/>
      </c>
    </row>
    <row r="144" spans="1:7" x14ac:dyDescent="0.25">
      <c r="A144" s="104" t="s">
        <v>2604</v>
      </c>
      <c r="B144" s="71" t="s">
        <v>1</v>
      </c>
      <c r="C144" s="100">
        <f>SUM(C120:C143)</f>
        <v>0</v>
      </c>
      <c r="D144" s="100">
        <f>SUM(D120:D143)</f>
        <v>0</v>
      </c>
      <c r="E144" s="598"/>
      <c r="F144" s="599">
        <f>SUM(F120:F143)</f>
        <v>0</v>
      </c>
      <c r="G144" s="599">
        <f>SUM(G120:G143)</f>
        <v>0</v>
      </c>
    </row>
    <row r="145" spans="1:7" x14ac:dyDescent="0.25">
      <c r="A145" s="73"/>
      <c r="B145" s="75" t="s">
        <v>2605</v>
      </c>
      <c r="C145" s="73" t="s">
        <v>153</v>
      </c>
      <c r="D145" s="73" t="s">
        <v>59</v>
      </c>
      <c r="E145" s="59"/>
      <c r="F145" s="73" t="s">
        <v>2258</v>
      </c>
      <c r="G145" s="73" t="s">
        <v>151</v>
      </c>
    </row>
    <row r="146" spans="1:7" x14ac:dyDescent="0.25">
      <c r="A146" s="104" t="s">
        <v>2606</v>
      </c>
      <c r="B146" s="104" t="s">
        <v>138</v>
      </c>
      <c r="C146" s="601" t="s">
        <v>188</v>
      </c>
      <c r="D146" s="104"/>
      <c r="E146" s="104"/>
      <c r="F146" s="104"/>
      <c r="G146" s="104"/>
    </row>
    <row r="147" spans="1:7" x14ac:dyDescent="0.25">
      <c r="A147" s="104"/>
      <c r="B147" s="104"/>
      <c r="C147" s="104"/>
      <c r="D147" s="104"/>
      <c r="E147" s="104"/>
      <c r="F147" s="104"/>
      <c r="G147" s="104"/>
    </row>
    <row r="148" spans="1:7" x14ac:dyDescent="0.25">
      <c r="A148" s="104"/>
      <c r="B148" s="100" t="s">
        <v>249</v>
      </c>
      <c r="C148" s="104"/>
      <c r="D148" s="104"/>
      <c r="E148" s="104"/>
      <c r="F148" s="104"/>
      <c r="G148" s="104"/>
    </row>
    <row r="149" spans="1:7" x14ac:dyDescent="0.25">
      <c r="A149" s="104" t="s">
        <v>2607</v>
      </c>
      <c r="B149" s="104" t="s">
        <v>170</v>
      </c>
      <c r="C149" s="104" t="s">
        <v>188</v>
      </c>
      <c r="D149" s="104" t="s">
        <v>188</v>
      </c>
      <c r="E149" s="104"/>
      <c r="F149" s="61" t="str">
        <f t="shared" ref="F149:F156" si="2">IF($C$157=0,"",IF(C149="ND2","",C149/$C$157))</f>
        <v/>
      </c>
      <c r="G149" s="61" t="str">
        <f t="shared" ref="G149:G156" si="3">IF($D$157=0,"",IF(D149="ND2","",D149/$D$157))</f>
        <v/>
      </c>
    </row>
    <row r="150" spans="1:7" x14ac:dyDescent="0.25">
      <c r="A150" s="104" t="s">
        <v>2608</v>
      </c>
      <c r="B150" s="104" t="s">
        <v>172</v>
      </c>
      <c r="C150" s="104" t="s">
        <v>188</v>
      </c>
      <c r="D150" s="104" t="s">
        <v>188</v>
      </c>
      <c r="E150" s="104"/>
      <c r="F150" s="61" t="str">
        <f t="shared" si="2"/>
        <v/>
      </c>
      <c r="G150" s="61" t="str">
        <f t="shared" si="3"/>
        <v/>
      </c>
    </row>
    <row r="151" spans="1:7" x14ac:dyDescent="0.25">
      <c r="A151" s="104" t="s">
        <v>2609</v>
      </c>
      <c r="B151" s="104" t="s">
        <v>173</v>
      </c>
      <c r="C151" s="104" t="s">
        <v>188</v>
      </c>
      <c r="D151" s="104" t="s">
        <v>188</v>
      </c>
      <c r="E151" s="104"/>
      <c r="F151" s="61" t="str">
        <f t="shared" si="2"/>
        <v/>
      </c>
      <c r="G151" s="61" t="str">
        <f t="shared" si="3"/>
        <v/>
      </c>
    </row>
    <row r="152" spans="1:7" x14ac:dyDescent="0.25">
      <c r="A152" s="104" t="s">
        <v>2610</v>
      </c>
      <c r="B152" s="104" t="s">
        <v>174</v>
      </c>
      <c r="C152" s="104" t="s">
        <v>188</v>
      </c>
      <c r="D152" s="104" t="s">
        <v>188</v>
      </c>
      <c r="E152" s="104"/>
      <c r="F152" s="61" t="str">
        <f t="shared" si="2"/>
        <v/>
      </c>
      <c r="G152" s="61" t="str">
        <f t="shared" si="3"/>
        <v/>
      </c>
    </row>
    <row r="153" spans="1:7" x14ac:dyDescent="0.25">
      <c r="A153" s="104" t="s">
        <v>2611</v>
      </c>
      <c r="B153" s="104" t="s">
        <v>175</v>
      </c>
      <c r="C153" s="104" t="s">
        <v>188</v>
      </c>
      <c r="D153" s="104" t="s">
        <v>188</v>
      </c>
      <c r="E153" s="104"/>
      <c r="F153" s="61" t="str">
        <f t="shared" si="2"/>
        <v/>
      </c>
      <c r="G153" s="61" t="str">
        <f t="shared" si="3"/>
        <v/>
      </c>
    </row>
    <row r="154" spans="1:7" x14ac:dyDescent="0.25">
      <c r="A154" s="104" t="s">
        <v>2612</v>
      </c>
      <c r="B154" s="104" t="s">
        <v>176</v>
      </c>
      <c r="C154" s="104" t="s">
        <v>188</v>
      </c>
      <c r="D154" s="104" t="s">
        <v>188</v>
      </c>
      <c r="E154" s="104"/>
      <c r="F154" s="61" t="str">
        <f t="shared" si="2"/>
        <v/>
      </c>
      <c r="G154" s="61" t="str">
        <f t="shared" si="3"/>
        <v/>
      </c>
    </row>
    <row r="155" spans="1:7" x14ac:dyDescent="0.25">
      <c r="A155" s="104" t="s">
        <v>2613</v>
      </c>
      <c r="B155" s="104" t="s">
        <v>177</v>
      </c>
      <c r="C155" s="104" t="s">
        <v>188</v>
      </c>
      <c r="D155" s="104" t="s">
        <v>188</v>
      </c>
      <c r="E155" s="104"/>
      <c r="F155" s="61" t="str">
        <f t="shared" si="2"/>
        <v/>
      </c>
      <c r="G155" s="61" t="str">
        <f t="shared" si="3"/>
        <v/>
      </c>
    </row>
    <row r="156" spans="1:7" x14ac:dyDescent="0.25">
      <c r="A156" s="104" t="s">
        <v>2614</v>
      </c>
      <c r="B156" s="104" t="s">
        <v>171</v>
      </c>
      <c r="C156" s="104" t="s">
        <v>188</v>
      </c>
      <c r="D156" s="104" t="s">
        <v>188</v>
      </c>
      <c r="E156" s="104"/>
      <c r="F156" s="61" t="str">
        <f t="shared" si="2"/>
        <v/>
      </c>
      <c r="G156" s="61" t="str">
        <f t="shared" si="3"/>
        <v/>
      </c>
    </row>
    <row r="157" spans="1:7" x14ac:dyDescent="0.25">
      <c r="A157" s="104" t="s">
        <v>2615</v>
      </c>
      <c r="B157" s="71" t="s">
        <v>1</v>
      </c>
      <c r="C157" s="104">
        <f>SUM(C149:C156)</f>
        <v>0</v>
      </c>
      <c r="D157" s="104">
        <f>SUM(D149:D156)</f>
        <v>0</v>
      </c>
      <c r="E157" s="104"/>
      <c r="F157" s="598">
        <f>SUM(F149:F156)</f>
        <v>0</v>
      </c>
      <c r="G157" s="598">
        <f>SUM(G149:G156)</f>
        <v>0</v>
      </c>
    </row>
    <row r="158" spans="1:7" x14ac:dyDescent="0.25">
      <c r="A158" s="104" t="s">
        <v>2616</v>
      </c>
      <c r="B158" s="82" t="s">
        <v>178</v>
      </c>
      <c r="C158" s="104"/>
      <c r="D158" s="104"/>
      <c r="E158" s="104"/>
      <c r="F158" s="61" t="str">
        <f t="shared" ref="F158:F163" si="4">IF($C$157=0,"",IF(C158="ND2","",C158/$C$157))</f>
        <v/>
      </c>
      <c r="G158" s="61" t="str">
        <f t="shared" ref="G158:G163" si="5">IF($D$157=0,"",IF(D158="ND2","",D158/$D$157))</f>
        <v/>
      </c>
    </row>
    <row r="159" spans="1:7" x14ac:dyDescent="0.25">
      <c r="A159" s="104" t="s">
        <v>2617</v>
      </c>
      <c r="B159" s="82" t="s">
        <v>179</v>
      </c>
      <c r="C159" s="104"/>
      <c r="D159" s="104"/>
      <c r="E159" s="104"/>
      <c r="F159" s="61" t="str">
        <f t="shared" si="4"/>
        <v/>
      </c>
      <c r="G159" s="61" t="str">
        <f t="shared" si="5"/>
        <v/>
      </c>
    </row>
    <row r="160" spans="1:7" x14ac:dyDescent="0.25">
      <c r="A160" s="104" t="s">
        <v>2618</v>
      </c>
      <c r="B160" s="82" t="s">
        <v>180</v>
      </c>
      <c r="C160" s="104"/>
      <c r="D160" s="104"/>
      <c r="E160" s="104"/>
      <c r="F160" s="61" t="str">
        <f t="shared" si="4"/>
        <v/>
      </c>
      <c r="G160" s="61" t="str">
        <f t="shared" si="5"/>
        <v/>
      </c>
    </row>
    <row r="161" spans="1:7" x14ac:dyDescent="0.25">
      <c r="A161" s="104" t="s">
        <v>2619</v>
      </c>
      <c r="B161" s="82" t="s">
        <v>181</v>
      </c>
      <c r="C161" s="104"/>
      <c r="D161" s="104"/>
      <c r="E161" s="104"/>
      <c r="F161" s="61" t="str">
        <f t="shared" si="4"/>
        <v/>
      </c>
      <c r="G161" s="61" t="str">
        <f t="shared" si="5"/>
        <v/>
      </c>
    </row>
    <row r="162" spans="1:7" x14ac:dyDescent="0.25">
      <c r="A162" s="104" t="s">
        <v>2620</v>
      </c>
      <c r="B162" s="82" t="s">
        <v>182</v>
      </c>
      <c r="C162" s="104"/>
      <c r="D162" s="104"/>
      <c r="E162" s="104"/>
      <c r="F162" s="61" t="str">
        <f t="shared" si="4"/>
        <v/>
      </c>
      <c r="G162" s="61" t="str">
        <f t="shared" si="5"/>
        <v/>
      </c>
    </row>
    <row r="163" spans="1:7" x14ac:dyDescent="0.25">
      <c r="A163" s="104" t="s">
        <v>2621</v>
      </c>
      <c r="B163" s="82" t="s">
        <v>183</v>
      </c>
      <c r="C163" s="104"/>
      <c r="D163" s="104"/>
      <c r="E163" s="104"/>
      <c r="F163" s="61" t="str">
        <f t="shared" si="4"/>
        <v/>
      </c>
      <c r="G163" s="61" t="str">
        <f t="shared" si="5"/>
        <v/>
      </c>
    </row>
    <row r="164" spans="1:7" x14ac:dyDescent="0.25">
      <c r="A164" s="104" t="s">
        <v>2622</v>
      </c>
      <c r="B164" s="82"/>
      <c r="C164" s="104"/>
      <c r="D164" s="104"/>
      <c r="E164" s="104"/>
      <c r="F164" s="61"/>
      <c r="G164" s="61"/>
    </row>
    <row r="165" spans="1:7" x14ac:dyDescent="0.25">
      <c r="A165" s="104" t="s">
        <v>2623</v>
      </c>
      <c r="B165" s="82"/>
      <c r="C165" s="104"/>
      <c r="D165" s="104"/>
      <c r="E165" s="104"/>
      <c r="F165" s="61"/>
      <c r="G165" s="61"/>
    </row>
    <row r="166" spans="1:7" x14ac:dyDescent="0.25">
      <c r="A166" s="104" t="s">
        <v>2624</v>
      </c>
      <c r="B166" s="82"/>
      <c r="C166" s="104"/>
      <c r="D166" s="104"/>
      <c r="E166" s="104"/>
      <c r="F166" s="61"/>
      <c r="G166" s="61"/>
    </row>
    <row r="167" spans="1:7" x14ac:dyDescent="0.25">
      <c r="A167" s="73"/>
      <c r="B167" s="75" t="s">
        <v>2625</v>
      </c>
      <c r="C167" s="73" t="s">
        <v>153</v>
      </c>
      <c r="D167" s="73" t="s">
        <v>59</v>
      </c>
      <c r="E167" s="59"/>
      <c r="F167" s="73" t="s">
        <v>2258</v>
      </c>
      <c r="G167" s="73" t="s">
        <v>151</v>
      </c>
    </row>
    <row r="168" spans="1:7" x14ac:dyDescent="0.25">
      <c r="A168" s="104" t="s">
        <v>2626</v>
      </c>
      <c r="B168" s="104" t="s">
        <v>138</v>
      </c>
      <c r="C168" s="601" t="s">
        <v>188</v>
      </c>
      <c r="D168" s="104"/>
      <c r="E168" s="104"/>
      <c r="F168" s="104"/>
      <c r="G168" s="104"/>
    </row>
    <row r="169" spans="1:7" x14ac:dyDescent="0.25">
      <c r="A169" s="104"/>
      <c r="B169" s="104"/>
      <c r="C169" s="104"/>
      <c r="D169" s="104"/>
      <c r="E169" s="104"/>
      <c r="F169" s="104"/>
      <c r="G169" s="104"/>
    </row>
    <row r="170" spans="1:7" x14ac:dyDescent="0.25">
      <c r="A170" s="104"/>
      <c r="B170" s="100" t="s">
        <v>249</v>
      </c>
      <c r="C170" s="104"/>
      <c r="D170" s="104"/>
      <c r="E170" s="104"/>
      <c r="F170" s="104"/>
      <c r="G170" s="104"/>
    </row>
    <row r="171" spans="1:7" x14ac:dyDescent="0.25">
      <c r="A171" s="104" t="s">
        <v>2627</v>
      </c>
      <c r="B171" s="104" t="s">
        <v>170</v>
      </c>
      <c r="C171" s="104" t="s">
        <v>188</v>
      </c>
      <c r="D171" s="104" t="s">
        <v>188</v>
      </c>
      <c r="E171" s="104"/>
      <c r="F171" s="61" t="str">
        <f t="shared" ref="F171:F178" si="6">IF($C$179=0,"",IF(C171="ND2","",C171/$C$179))</f>
        <v/>
      </c>
      <c r="G171" s="61" t="str">
        <f t="shared" ref="G171:G178" si="7">IF($D$179=0,"",IF(D171="ND2","",D171/$D$179))</f>
        <v/>
      </c>
    </row>
    <row r="172" spans="1:7" x14ac:dyDescent="0.25">
      <c r="A172" s="104" t="s">
        <v>2628</v>
      </c>
      <c r="B172" s="104" t="s">
        <v>172</v>
      </c>
      <c r="C172" s="104" t="s">
        <v>188</v>
      </c>
      <c r="D172" s="104" t="s">
        <v>188</v>
      </c>
      <c r="E172" s="104"/>
      <c r="F172" s="61" t="str">
        <f t="shared" si="6"/>
        <v/>
      </c>
      <c r="G172" s="61" t="str">
        <f t="shared" si="7"/>
        <v/>
      </c>
    </row>
    <row r="173" spans="1:7" x14ac:dyDescent="0.25">
      <c r="A173" s="104" t="s">
        <v>2629</v>
      </c>
      <c r="B173" s="104" t="s">
        <v>173</v>
      </c>
      <c r="C173" s="104" t="s">
        <v>188</v>
      </c>
      <c r="D173" s="104" t="s">
        <v>188</v>
      </c>
      <c r="E173" s="104"/>
      <c r="F173" s="61" t="str">
        <f t="shared" si="6"/>
        <v/>
      </c>
      <c r="G173" s="61" t="str">
        <f t="shared" si="7"/>
        <v/>
      </c>
    </row>
    <row r="174" spans="1:7" x14ac:dyDescent="0.25">
      <c r="A174" s="104" t="s">
        <v>2630</v>
      </c>
      <c r="B174" s="104" t="s">
        <v>174</v>
      </c>
      <c r="C174" s="104" t="s">
        <v>188</v>
      </c>
      <c r="D174" s="104" t="s">
        <v>188</v>
      </c>
      <c r="E174" s="104"/>
      <c r="F174" s="61" t="str">
        <f t="shared" si="6"/>
        <v/>
      </c>
      <c r="G174" s="61" t="str">
        <f t="shared" si="7"/>
        <v/>
      </c>
    </row>
    <row r="175" spans="1:7" x14ac:dyDescent="0.25">
      <c r="A175" s="104" t="s">
        <v>2631</v>
      </c>
      <c r="B175" s="104" t="s">
        <v>175</v>
      </c>
      <c r="C175" s="104" t="s">
        <v>188</v>
      </c>
      <c r="D175" s="104" t="s">
        <v>188</v>
      </c>
      <c r="E175" s="104"/>
      <c r="F175" s="61" t="str">
        <f t="shared" si="6"/>
        <v/>
      </c>
      <c r="G175" s="61" t="str">
        <f t="shared" si="7"/>
        <v/>
      </c>
    </row>
    <row r="176" spans="1:7" x14ac:dyDescent="0.25">
      <c r="A176" s="104" t="s">
        <v>2632</v>
      </c>
      <c r="B176" s="104" t="s">
        <v>176</v>
      </c>
      <c r="C176" s="104" t="s">
        <v>188</v>
      </c>
      <c r="D176" s="104" t="s">
        <v>188</v>
      </c>
      <c r="E176" s="104"/>
      <c r="F176" s="61" t="str">
        <f t="shared" si="6"/>
        <v/>
      </c>
      <c r="G176" s="61" t="str">
        <f t="shared" si="7"/>
        <v/>
      </c>
    </row>
    <row r="177" spans="1:7" x14ac:dyDescent="0.25">
      <c r="A177" s="104" t="s">
        <v>2633</v>
      </c>
      <c r="B177" s="104" t="s">
        <v>177</v>
      </c>
      <c r="C177" s="104" t="s">
        <v>188</v>
      </c>
      <c r="D177" s="104" t="s">
        <v>188</v>
      </c>
      <c r="E177" s="104"/>
      <c r="F177" s="61" t="str">
        <f t="shared" si="6"/>
        <v/>
      </c>
      <c r="G177" s="61" t="str">
        <f t="shared" si="7"/>
        <v/>
      </c>
    </row>
    <row r="178" spans="1:7" x14ac:dyDescent="0.25">
      <c r="A178" s="104" t="s">
        <v>2634</v>
      </c>
      <c r="B178" s="104" t="s">
        <v>171</v>
      </c>
      <c r="C178" s="104" t="s">
        <v>188</v>
      </c>
      <c r="D178" s="104" t="s">
        <v>188</v>
      </c>
      <c r="E178" s="104"/>
      <c r="F178" s="61" t="str">
        <f t="shared" si="6"/>
        <v/>
      </c>
      <c r="G178" s="61" t="str">
        <f t="shared" si="7"/>
        <v/>
      </c>
    </row>
    <row r="179" spans="1:7" x14ac:dyDescent="0.25">
      <c r="A179" s="104" t="s">
        <v>2635</v>
      </c>
      <c r="B179" s="71" t="s">
        <v>1</v>
      </c>
      <c r="C179" s="104">
        <f>SUM(C171:C178)</f>
        <v>0</v>
      </c>
      <c r="D179" s="104">
        <f>SUM(D171:D178)</f>
        <v>0</v>
      </c>
      <c r="E179" s="104"/>
      <c r="F179" s="598">
        <f>SUM(F171:F178)</f>
        <v>0</v>
      </c>
      <c r="G179" s="598">
        <f>SUM(G171:G178)</f>
        <v>0</v>
      </c>
    </row>
    <row r="180" spans="1:7" x14ac:dyDescent="0.25">
      <c r="A180" s="104" t="s">
        <v>2636</v>
      </c>
      <c r="B180" s="82" t="s">
        <v>178</v>
      </c>
      <c r="C180" s="104"/>
      <c r="D180" s="104"/>
      <c r="E180" s="104"/>
      <c r="F180" s="61" t="str">
        <f t="shared" ref="F180:F185" si="8">IF($C$179=0,"",IF(C180="ND2","",C180/$C$179))</f>
        <v/>
      </c>
      <c r="G180" s="61" t="str">
        <f t="shared" ref="G180:G185" si="9">IF($D$179=0,"",IF(D180="ND2","",D180/$D$179))</f>
        <v/>
      </c>
    </row>
    <row r="181" spans="1:7" x14ac:dyDescent="0.25">
      <c r="A181" s="104" t="s">
        <v>2637</v>
      </c>
      <c r="B181" s="82" t="s">
        <v>179</v>
      </c>
      <c r="C181" s="104"/>
      <c r="D181" s="104"/>
      <c r="E181" s="104"/>
      <c r="F181" s="61" t="str">
        <f t="shared" si="8"/>
        <v/>
      </c>
      <c r="G181" s="61" t="str">
        <f t="shared" si="9"/>
        <v/>
      </c>
    </row>
    <row r="182" spans="1:7" x14ac:dyDescent="0.25">
      <c r="A182" s="104" t="s">
        <v>2638</v>
      </c>
      <c r="B182" s="82" t="s">
        <v>180</v>
      </c>
      <c r="C182" s="104"/>
      <c r="D182" s="104"/>
      <c r="E182" s="104"/>
      <c r="F182" s="61" t="str">
        <f t="shared" si="8"/>
        <v/>
      </c>
      <c r="G182" s="61" t="str">
        <f t="shared" si="9"/>
        <v/>
      </c>
    </row>
    <row r="183" spans="1:7" x14ac:dyDescent="0.25">
      <c r="A183" s="104" t="s">
        <v>2639</v>
      </c>
      <c r="B183" s="82" t="s">
        <v>181</v>
      </c>
      <c r="C183" s="104"/>
      <c r="D183" s="104"/>
      <c r="E183" s="104"/>
      <c r="F183" s="61" t="str">
        <f t="shared" si="8"/>
        <v/>
      </c>
      <c r="G183" s="61" t="str">
        <f t="shared" si="9"/>
        <v/>
      </c>
    </row>
    <row r="184" spans="1:7" x14ac:dyDescent="0.25">
      <c r="A184" s="104" t="s">
        <v>2640</v>
      </c>
      <c r="B184" s="82" t="s">
        <v>182</v>
      </c>
      <c r="C184" s="104"/>
      <c r="D184" s="104"/>
      <c r="E184" s="104"/>
      <c r="F184" s="61" t="str">
        <f t="shared" si="8"/>
        <v/>
      </c>
      <c r="G184" s="61" t="str">
        <f t="shared" si="9"/>
        <v/>
      </c>
    </row>
    <row r="185" spans="1:7" x14ac:dyDescent="0.25">
      <c r="A185" s="104" t="s">
        <v>2641</v>
      </c>
      <c r="B185" s="82" t="s">
        <v>183</v>
      </c>
      <c r="C185" s="104"/>
      <c r="D185" s="104"/>
      <c r="E185" s="104"/>
      <c r="F185" s="61" t="str">
        <f t="shared" si="8"/>
        <v/>
      </c>
      <c r="G185" s="61" t="str">
        <f t="shared" si="9"/>
        <v/>
      </c>
    </row>
    <row r="186" spans="1:7" x14ac:dyDescent="0.25">
      <c r="A186" s="104" t="s">
        <v>2642</v>
      </c>
      <c r="B186" s="82"/>
      <c r="C186" s="104"/>
      <c r="D186" s="104"/>
      <c r="E186" s="104"/>
      <c r="F186" s="61"/>
      <c r="G186" s="61"/>
    </row>
    <row r="187" spans="1:7" x14ac:dyDescent="0.25">
      <c r="A187" s="104" t="s">
        <v>2643</v>
      </c>
      <c r="B187" s="82"/>
      <c r="C187" s="104"/>
      <c r="D187" s="104"/>
      <c r="E187" s="104"/>
      <c r="F187" s="61"/>
      <c r="G187" s="61"/>
    </row>
    <row r="188" spans="1:7" x14ac:dyDescent="0.25">
      <c r="A188" s="104" t="s">
        <v>2644</v>
      </c>
      <c r="B188" s="82"/>
      <c r="C188" s="104"/>
      <c r="D188" s="104"/>
      <c r="E188" s="104"/>
      <c r="F188" s="61"/>
      <c r="G188" s="61"/>
    </row>
    <row r="189" spans="1:7" x14ac:dyDescent="0.25">
      <c r="A189" s="73"/>
      <c r="B189" s="75" t="s">
        <v>2645</v>
      </c>
      <c r="C189" s="73" t="s">
        <v>2258</v>
      </c>
      <c r="D189" s="73"/>
      <c r="E189" s="59"/>
      <c r="F189" s="73"/>
      <c r="G189" s="73"/>
    </row>
    <row r="190" spans="1:7" x14ac:dyDescent="0.25">
      <c r="A190" s="104" t="s">
        <v>2646</v>
      </c>
      <c r="B190" s="100" t="s">
        <v>2300</v>
      </c>
      <c r="C190" s="601" t="s">
        <v>188</v>
      </c>
      <c r="D190" s="104"/>
      <c r="E190" s="598"/>
      <c r="F190" s="598"/>
      <c r="G190" s="598"/>
    </row>
    <row r="191" spans="1:7" x14ac:dyDescent="0.25">
      <c r="A191" s="104" t="s">
        <v>2647</v>
      </c>
      <c r="B191" s="100" t="s">
        <v>2300</v>
      </c>
      <c r="C191" s="601" t="s">
        <v>188</v>
      </c>
      <c r="D191" s="104"/>
      <c r="E191" s="598"/>
      <c r="F191" s="598"/>
      <c r="G191" s="598"/>
    </row>
    <row r="192" spans="1:7" x14ac:dyDescent="0.25">
      <c r="A192" s="104" t="s">
        <v>2648</v>
      </c>
      <c r="B192" s="100" t="s">
        <v>2300</v>
      </c>
      <c r="C192" s="601" t="s">
        <v>188</v>
      </c>
      <c r="D192" s="104"/>
      <c r="E192" s="598"/>
      <c r="F192" s="598"/>
      <c r="G192" s="598"/>
    </row>
    <row r="193" spans="1:7" x14ac:dyDescent="0.25">
      <c r="A193" s="104" t="s">
        <v>2649</v>
      </c>
      <c r="B193" s="100" t="s">
        <v>2300</v>
      </c>
      <c r="C193" s="601" t="s">
        <v>188</v>
      </c>
      <c r="D193" s="104"/>
      <c r="E193" s="598"/>
      <c r="F193" s="598"/>
      <c r="G193" s="598"/>
    </row>
    <row r="194" spans="1:7" x14ac:dyDescent="0.25">
      <c r="A194" s="104" t="s">
        <v>2650</v>
      </c>
      <c r="B194" s="100" t="s">
        <v>2300</v>
      </c>
      <c r="C194" s="601" t="s">
        <v>188</v>
      </c>
      <c r="D194" s="104"/>
      <c r="E194" s="598"/>
      <c r="F194" s="598"/>
      <c r="G194" s="598"/>
    </row>
    <row r="195" spans="1:7" x14ac:dyDescent="0.25">
      <c r="A195" s="104" t="s">
        <v>2651</v>
      </c>
      <c r="B195" s="607" t="s">
        <v>2300</v>
      </c>
      <c r="C195" s="601" t="s">
        <v>188</v>
      </c>
      <c r="D195" s="104"/>
      <c r="E195" s="598"/>
      <c r="F195" s="598"/>
      <c r="G195" s="598"/>
    </row>
    <row r="196" spans="1:7" x14ac:dyDescent="0.25">
      <c r="A196" s="104" t="s">
        <v>2652</v>
      </c>
      <c r="B196" s="100" t="s">
        <v>2300</v>
      </c>
      <c r="C196" s="601" t="s">
        <v>188</v>
      </c>
      <c r="D196" s="104"/>
      <c r="E196" s="598"/>
      <c r="F196" s="598"/>
      <c r="G196" s="598"/>
    </row>
    <row r="197" spans="1:7" x14ac:dyDescent="0.25">
      <c r="A197" s="104" t="s">
        <v>2653</v>
      </c>
      <c r="B197" s="100" t="s">
        <v>2300</v>
      </c>
      <c r="C197" s="601" t="s">
        <v>188</v>
      </c>
      <c r="D197" s="104"/>
      <c r="E197" s="598"/>
      <c r="F197" s="598"/>
      <c r="G197" s="67"/>
    </row>
    <row r="198" spans="1:7" x14ac:dyDescent="0.25">
      <c r="A198" s="104" t="s">
        <v>2654</v>
      </c>
      <c r="B198" s="100" t="s">
        <v>2300</v>
      </c>
      <c r="C198" s="601" t="s">
        <v>188</v>
      </c>
      <c r="D198" s="104"/>
      <c r="E198" s="598"/>
      <c r="F198" s="598"/>
      <c r="G198" s="67"/>
    </row>
    <row r="199" spans="1:7" x14ac:dyDescent="0.25">
      <c r="A199" s="104" t="s">
        <v>2655</v>
      </c>
      <c r="B199" s="100" t="s">
        <v>2300</v>
      </c>
      <c r="C199" s="601" t="s">
        <v>188</v>
      </c>
      <c r="D199" s="104"/>
      <c r="E199" s="598"/>
      <c r="F199" s="598"/>
      <c r="G199" s="67"/>
    </row>
    <row r="200" spans="1:7" x14ac:dyDescent="0.25">
      <c r="A200" s="104" t="s">
        <v>2656</v>
      </c>
      <c r="B200" s="100" t="s">
        <v>2300</v>
      </c>
      <c r="C200" s="601" t="s">
        <v>188</v>
      </c>
      <c r="D200" s="104"/>
      <c r="E200" s="598"/>
      <c r="F200" s="598"/>
      <c r="G200" s="67"/>
    </row>
    <row r="201" spans="1:7" x14ac:dyDescent="0.25">
      <c r="A201" s="104" t="s">
        <v>2657</v>
      </c>
      <c r="B201" s="100" t="s">
        <v>2300</v>
      </c>
      <c r="C201" s="601" t="s">
        <v>188</v>
      </c>
      <c r="D201" s="104"/>
      <c r="E201" s="598"/>
      <c r="F201" s="598"/>
      <c r="G201" s="67"/>
    </row>
    <row r="202" spans="1:7" x14ac:dyDescent="0.25">
      <c r="A202" s="104" t="s">
        <v>2658</v>
      </c>
      <c r="B202" s="100" t="s">
        <v>2300</v>
      </c>
      <c r="C202" s="601" t="s">
        <v>188</v>
      </c>
      <c r="D202" s="104"/>
      <c r="E202" s="104"/>
      <c r="F202" s="104"/>
      <c r="G202" s="67"/>
    </row>
    <row r="203" spans="1:7" x14ac:dyDescent="0.25">
      <c r="A203" s="104" t="s">
        <v>2659</v>
      </c>
      <c r="B203" s="100" t="s">
        <v>2300</v>
      </c>
      <c r="C203" s="601" t="s">
        <v>188</v>
      </c>
      <c r="D203" s="104"/>
      <c r="E203" s="104"/>
      <c r="F203" s="104"/>
      <c r="G203" s="67"/>
    </row>
    <row r="204" spans="1:7" x14ac:dyDescent="0.25">
      <c r="A204" s="104" t="s">
        <v>2660</v>
      </c>
      <c r="B204" s="100" t="s">
        <v>2300</v>
      </c>
      <c r="C204" s="601" t="s">
        <v>188</v>
      </c>
      <c r="D204" s="104"/>
      <c r="E204" s="104"/>
      <c r="F204" s="104"/>
      <c r="G204" s="67"/>
    </row>
    <row r="205" spans="1:7" x14ac:dyDescent="0.25">
      <c r="A205" s="104" t="s">
        <v>2661</v>
      </c>
      <c r="B205" s="100" t="s">
        <v>2300</v>
      </c>
      <c r="C205" s="601" t="s">
        <v>188</v>
      </c>
      <c r="D205" s="104"/>
      <c r="E205" s="104"/>
      <c r="F205" s="104"/>
      <c r="G205" s="67"/>
    </row>
    <row r="206" spans="1:7" x14ac:dyDescent="0.25">
      <c r="A206" s="104" t="s">
        <v>2662</v>
      </c>
      <c r="B206" s="100" t="s">
        <v>2300</v>
      </c>
      <c r="C206" s="601" t="s">
        <v>188</v>
      </c>
      <c r="D206" s="104"/>
      <c r="E206" s="104"/>
      <c r="F206" s="104"/>
      <c r="G206" s="67"/>
    </row>
    <row r="207" spans="1:7" x14ac:dyDescent="0.25">
      <c r="A207" s="104" t="s">
        <v>2663</v>
      </c>
      <c r="B207" s="104"/>
      <c r="C207" s="104"/>
      <c r="D207" s="104"/>
      <c r="E207" s="104"/>
      <c r="F207" s="104"/>
      <c r="G207" s="67"/>
    </row>
    <row r="208" spans="1:7" x14ac:dyDescent="0.25">
      <c r="A208" s="104" t="s">
        <v>2664</v>
      </c>
      <c r="B208" s="104"/>
      <c r="C208" s="104"/>
      <c r="D208" s="104"/>
      <c r="E208" s="104"/>
      <c r="F208" s="104"/>
      <c r="G208" s="67"/>
    </row>
    <row r="209" spans="1:7" x14ac:dyDescent="0.25">
      <c r="A209" s="104" t="s">
        <v>2665</v>
      </c>
      <c r="B209" s="104"/>
      <c r="C209" s="104"/>
      <c r="D209" s="104"/>
      <c r="E209" s="104"/>
      <c r="F209" s="104"/>
      <c r="G209" s="67"/>
    </row>
    <row r="210" spans="1:7" x14ac:dyDescent="0.25">
      <c r="A210" s="104" t="s">
        <v>2666</v>
      </c>
      <c r="B210" s="104"/>
      <c r="C210" s="104"/>
      <c r="D210" s="104"/>
      <c r="E210" s="104"/>
      <c r="F210" s="104"/>
      <c r="G210" s="67"/>
    </row>
    <row r="211" spans="1:7" x14ac:dyDescent="0.25">
      <c r="A211" s="104" t="s">
        <v>2667</v>
      </c>
      <c r="B211" s="104"/>
      <c r="C211" s="104"/>
      <c r="D211" s="104"/>
      <c r="E211" s="104"/>
      <c r="F211" s="104"/>
      <c r="G211" s="67"/>
    </row>
    <row r="212" spans="1:7" x14ac:dyDescent="0.25">
      <c r="A212" s="104"/>
      <c r="B212" s="104"/>
      <c r="C212" s="104"/>
      <c r="D212" s="104"/>
      <c r="E212" s="104"/>
      <c r="F212" s="104"/>
      <c r="G212" s="67"/>
    </row>
    <row r="213" spans="1:7" x14ac:dyDescent="0.25">
      <c r="A213" s="104"/>
      <c r="B213" s="104"/>
      <c r="C213" s="104"/>
      <c r="D213" s="104"/>
      <c r="E213" s="104"/>
      <c r="F213" s="104"/>
      <c r="G213" s="67"/>
    </row>
    <row r="214" spans="1:7" x14ac:dyDescent="0.25">
      <c r="A214" s="104"/>
      <c r="B214" s="104"/>
      <c r="C214" s="104"/>
      <c r="D214" s="104"/>
      <c r="E214" s="104"/>
      <c r="F214" s="104"/>
      <c r="G214" s="67"/>
    </row>
    <row r="215" spans="1:7" x14ac:dyDescent="0.25">
      <c r="A215" s="104"/>
      <c r="B215" s="104"/>
      <c r="C215" s="104"/>
      <c r="D215" s="104"/>
      <c r="E215" s="104"/>
      <c r="F215" s="104"/>
      <c r="G215" s="67"/>
    </row>
  </sheetData>
  <protectedRanges>
    <protectedRange sqref="C168 C171:D178 B180:D188 B190:C211" name="Range5"/>
    <protectedRange sqref="C81:C89 B84:B89 B94:B99 C91:C99 B106:B109 C101:C109 C111:C115 B112:B115" name="Range3"/>
    <protectedRange sqref="B11:B16 C10:C16 B19:B24 C18:C24 C27:C54 C56:C58 C60:C79 B70:B79" name="Range2"/>
    <protectedRange sqref="C117 B120:D143 C146 C149:D156 B158:D166" name="Range4"/>
    <protectedRange sqref="C3" name="Public Sector Assets"/>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4"/>
  <sheetViews>
    <sheetView topLeftCell="A32" zoomScale="70" zoomScaleNormal="70" workbookViewId="0">
      <selection activeCell="F12" sqref="F12"/>
    </sheetView>
  </sheetViews>
  <sheetFormatPr baseColWidth="10" defaultRowHeight="15" outlineLevelRow="1" x14ac:dyDescent="0.25"/>
  <cols>
    <col min="1" max="1" width="16.28515625" style="65" customWidth="1"/>
    <col min="2" max="2" width="89.85546875" style="5" bestFit="1" customWidth="1"/>
    <col min="3" max="3" width="134.7109375" style="16" customWidth="1"/>
    <col min="4" max="6" width="11.42578125" style="16"/>
    <col min="7" max="7" width="96.5703125" style="16" customWidth="1"/>
    <col min="8" max="13" width="11.42578125" style="16"/>
  </cols>
  <sheetData>
    <row r="1" spans="1:13" ht="31.5" x14ac:dyDescent="0.25">
      <c r="A1" s="22" t="s">
        <v>256</v>
      </c>
      <c r="B1" s="22"/>
      <c r="C1" s="609" t="s">
        <v>2282</v>
      </c>
    </row>
    <row r="2" spans="1:13" x14ac:dyDescent="0.25">
      <c r="B2" s="3"/>
      <c r="C2" s="3"/>
    </row>
    <row r="3" spans="1:13" x14ac:dyDescent="0.25">
      <c r="A3" s="93" t="s">
        <v>66</v>
      </c>
      <c r="B3" s="47"/>
      <c r="C3" s="3"/>
    </row>
    <row r="4" spans="1:13" x14ac:dyDescent="0.25">
      <c r="C4" s="3"/>
    </row>
    <row r="5" spans="1:13" ht="37.5" x14ac:dyDescent="0.25">
      <c r="A5" s="21" t="s">
        <v>227</v>
      </c>
      <c r="B5" s="21" t="s">
        <v>1138</v>
      </c>
      <c r="C5" s="20" t="s">
        <v>64</v>
      </c>
    </row>
    <row r="6" spans="1:13" ht="30" x14ac:dyDescent="0.25">
      <c r="A6" s="87" t="s">
        <v>1109</v>
      </c>
      <c r="B6" s="13" t="s">
        <v>244</v>
      </c>
      <c r="C6" s="104" t="s">
        <v>1175</v>
      </c>
    </row>
    <row r="7" spans="1:13" s="98" customFormat="1" ht="30" x14ac:dyDescent="0.25">
      <c r="A7" s="103" t="s">
        <v>1110</v>
      </c>
      <c r="B7" s="57" t="s">
        <v>245</v>
      </c>
      <c r="C7" s="104" t="s">
        <v>1176</v>
      </c>
      <c r="D7" s="101"/>
      <c r="E7" s="101"/>
      <c r="F7" s="101"/>
      <c r="G7" s="101"/>
      <c r="H7" s="101"/>
      <c r="I7" s="101"/>
      <c r="J7" s="101"/>
      <c r="K7" s="101"/>
      <c r="L7" s="101"/>
      <c r="M7" s="101"/>
    </row>
    <row r="8" spans="1:13" s="98" customFormat="1" x14ac:dyDescent="0.25">
      <c r="A8" s="103" t="s">
        <v>1111</v>
      </c>
      <c r="B8" s="57" t="s">
        <v>246</v>
      </c>
      <c r="C8" s="104" t="s">
        <v>1177</v>
      </c>
      <c r="D8" s="101"/>
      <c r="E8" s="101"/>
      <c r="F8" s="101"/>
      <c r="G8" s="101"/>
      <c r="H8" s="101"/>
      <c r="I8" s="101"/>
      <c r="J8" s="101"/>
      <c r="K8" s="101"/>
      <c r="L8" s="101"/>
      <c r="M8" s="101"/>
    </row>
    <row r="9" spans="1:13" x14ac:dyDescent="0.25">
      <c r="A9" s="103" t="s">
        <v>1112</v>
      </c>
      <c r="B9" s="13" t="s">
        <v>65</v>
      </c>
      <c r="C9" s="104" t="s">
        <v>1169</v>
      </c>
    </row>
    <row r="10" spans="1:13" ht="44.25" customHeight="1" x14ac:dyDescent="0.25">
      <c r="A10" s="103" t="s">
        <v>1113</v>
      </c>
      <c r="B10" s="57" t="s">
        <v>2676</v>
      </c>
      <c r="C10" s="145" t="s">
        <v>1168</v>
      </c>
    </row>
    <row r="11" spans="1:13" s="98" customFormat="1" ht="75" x14ac:dyDescent="0.25">
      <c r="A11" s="103" t="s">
        <v>1114</v>
      </c>
      <c r="B11" s="57" t="s">
        <v>253</v>
      </c>
      <c r="C11" s="145" t="s">
        <v>1585</v>
      </c>
      <c r="D11" s="101"/>
      <c r="E11" s="101"/>
      <c r="F11" s="101"/>
      <c r="G11" s="101"/>
      <c r="H11" s="101"/>
      <c r="I11" s="101"/>
      <c r="J11" s="101"/>
      <c r="K11" s="101"/>
      <c r="L11" s="101"/>
      <c r="M11" s="101"/>
    </row>
    <row r="12" spans="1:13" ht="60" x14ac:dyDescent="0.25">
      <c r="A12" s="103" t="s">
        <v>1115</v>
      </c>
      <c r="B12" s="13" t="s">
        <v>248</v>
      </c>
      <c r="C12" s="104" t="s">
        <v>1178</v>
      </c>
    </row>
    <row r="13" spans="1:13" s="98" customFormat="1" ht="30" x14ac:dyDescent="0.25">
      <c r="A13" s="103" t="s">
        <v>1116</v>
      </c>
      <c r="B13" s="57" t="s">
        <v>262</v>
      </c>
      <c r="C13" s="145" t="s">
        <v>1170</v>
      </c>
      <c r="D13" s="101"/>
      <c r="E13" s="101"/>
      <c r="F13" s="101"/>
      <c r="G13" s="101"/>
      <c r="H13" s="101"/>
      <c r="I13" s="101"/>
      <c r="J13" s="101"/>
      <c r="K13" s="101"/>
      <c r="L13" s="101"/>
      <c r="M13" s="101"/>
    </row>
    <row r="14" spans="1:13" s="98" customFormat="1" ht="30" x14ac:dyDescent="0.25">
      <c r="A14" s="103" t="s">
        <v>1117</v>
      </c>
      <c r="B14" s="57" t="s">
        <v>263</v>
      </c>
      <c r="C14" s="104" t="s">
        <v>1179</v>
      </c>
      <c r="D14" s="101"/>
      <c r="E14" s="101"/>
      <c r="F14" s="101"/>
      <c r="G14" s="101"/>
      <c r="H14" s="101"/>
      <c r="I14" s="101"/>
      <c r="J14" s="101"/>
      <c r="K14" s="101"/>
      <c r="L14" s="101"/>
      <c r="M14" s="101"/>
    </row>
    <row r="15" spans="1:13" s="98" customFormat="1" ht="45" x14ac:dyDescent="0.25">
      <c r="A15" s="103" t="s">
        <v>1118</v>
      </c>
      <c r="B15" s="57" t="s">
        <v>247</v>
      </c>
      <c r="C15" s="104" t="s">
        <v>1180</v>
      </c>
      <c r="D15" s="101"/>
      <c r="E15" s="101"/>
      <c r="F15" s="101"/>
      <c r="G15" s="101"/>
      <c r="H15" s="101"/>
      <c r="I15" s="101"/>
      <c r="J15" s="101"/>
      <c r="K15" s="101"/>
      <c r="L15" s="101"/>
      <c r="M15" s="101"/>
    </row>
    <row r="16" spans="1:13" ht="120" x14ac:dyDescent="0.25">
      <c r="A16" s="103" t="s">
        <v>1119</v>
      </c>
      <c r="B16" s="15" t="s">
        <v>264</v>
      </c>
      <c r="C16" s="104" t="s">
        <v>1174</v>
      </c>
    </row>
    <row r="17" spans="1:13" ht="285" x14ac:dyDescent="0.25">
      <c r="A17" s="103" t="s">
        <v>1120</v>
      </c>
      <c r="B17" s="15" t="s">
        <v>155</v>
      </c>
      <c r="C17" s="5" t="s">
        <v>1171</v>
      </c>
      <c r="G17" s="144"/>
    </row>
    <row r="18" spans="1:13" s="98" customFormat="1" ht="225" x14ac:dyDescent="0.25">
      <c r="A18" s="103"/>
      <c r="B18" s="15"/>
      <c r="C18" s="104" t="s">
        <v>1173</v>
      </c>
      <c r="D18" s="101"/>
      <c r="E18" s="101"/>
      <c r="F18" s="101"/>
      <c r="G18" s="101"/>
      <c r="H18" s="101"/>
      <c r="I18" s="101"/>
      <c r="J18" s="101"/>
      <c r="K18" s="101"/>
      <c r="L18" s="101"/>
      <c r="M18" s="101"/>
    </row>
    <row r="19" spans="1:13" x14ac:dyDescent="0.25">
      <c r="A19" s="103" t="s">
        <v>1121</v>
      </c>
      <c r="B19" s="15" t="s">
        <v>152</v>
      </c>
      <c r="C19" s="68" t="s">
        <v>1172</v>
      </c>
    </row>
    <row r="20" spans="1:13" s="65" customFormat="1" hidden="1" outlineLevel="1" x14ac:dyDescent="0.25">
      <c r="A20" s="103" t="s">
        <v>1122</v>
      </c>
      <c r="B20" s="15" t="s">
        <v>1141</v>
      </c>
      <c r="C20" s="68"/>
      <c r="D20" s="16"/>
      <c r="E20" s="16"/>
      <c r="F20" s="16"/>
      <c r="G20" s="16"/>
      <c r="H20" s="16"/>
      <c r="I20" s="16"/>
      <c r="J20" s="16"/>
      <c r="K20" s="16"/>
      <c r="L20" s="16"/>
      <c r="M20" s="16"/>
    </row>
    <row r="21" spans="1:13" s="98" customFormat="1" hidden="1" outlineLevel="1" x14ac:dyDescent="0.25">
      <c r="A21" s="103" t="s">
        <v>1123</v>
      </c>
      <c r="B21" s="102"/>
      <c r="C21" s="99"/>
      <c r="D21" s="101"/>
      <c r="E21" s="101"/>
      <c r="F21" s="101"/>
      <c r="G21" s="101"/>
      <c r="H21" s="101"/>
      <c r="I21" s="101"/>
      <c r="J21" s="101"/>
      <c r="K21" s="101"/>
      <c r="L21" s="101"/>
      <c r="M21" s="101"/>
    </row>
    <row r="22" spans="1:13" s="98" customFormat="1" hidden="1" outlineLevel="1" x14ac:dyDescent="0.25">
      <c r="A22" s="103" t="s">
        <v>1124</v>
      </c>
      <c r="B22" s="102"/>
      <c r="C22" s="99"/>
      <c r="D22" s="101"/>
      <c r="E22" s="101"/>
      <c r="F22" s="101"/>
      <c r="G22" s="101"/>
      <c r="H22" s="101"/>
      <c r="I22" s="101"/>
      <c r="J22" s="101"/>
      <c r="K22" s="101"/>
      <c r="L22" s="101"/>
      <c r="M22" s="101"/>
    </row>
    <row r="23" spans="1:13" s="98" customFormat="1" hidden="1" outlineLevel="1" x14ac:dyDescent="0.25">
      <c r="A23" s="103" t="s">
        <v>1125</v>
      </c>
      <c r="B23" s="102"/>
      <c r="C23" s="99"/>
      <c r="D23" s="101"/>
      <c r="E23" s="101"/>
      <c r="F23" s="101"/>
      <c r="G23" s="101"/>
      <c r="H23" s="101"/>
      <c r="I23" s="101"/>
      <c r="J23" s="101"/>
      <c r="K23" s="101"/>
      <c r="L23" s="101"/>
      <c r="M23" s="101"/>
    </row>
    <row r="24" spans="1:13" s="98" customFormat="1" hidden="1" outlineLevel="1" x14ac:dyDescent="0.25">
      <c r="A24" s="103" t="s">
        <v>1126</v>
      </c>
      <c r="B24" s="102"/>
      <c r="C24" s="99"/>
      <c r="D24" s="101"/>
      <c r="E24" s="101"/>
      <c r="F24" s="101"/>
      <c r="G24" s="101"/>
      <c r="H24" s="101"/>
      <c r="I24" s="101"/>
      <c r="J24" s="101"/>
      <c r="K24" s="101"/>
      <c r="L24" s="101"/>
      <c r="M24" s="101"/>
    </row>
    <row r="25" spans="1:13" s="65" customFormat="1" ht="18.75" collapsed="1" x14ac:dyDescent="0.25">
      <c r="A25" s="21"/>
      <c r="B25" s="21" t="s">
        <v>1139</v>
      </c>
      <c r="C25" s="20" t="s">
        <v>164</v>
      </c>
      <c r="D25" s="16"/>
      <c r="E25" s="16"/>
      <c r="F25" s="16"/>
      <c r="G25" s="16"/>
      <c r="H25" s="16"/>
      <c r="I25" s="16"/>
      <c r="J25" s="16"/>
      <c r="K25" s="16"/>
      <c r="L25" s="16"/>
      <c r="M25" s="16"/>
    </row>
    <row r="26" spans="1:13" s="65" customFormat="1" x14ac:dyDescent="0.25">
      <c r="A26" s="103" t="s">
        <v>1127</v>
      </c>
      <c r="B26" s="15" t="s">
        <v>165</v>
      </c>
      <c r="C26" s="68" t="s">
        <v>187</v>
      </c>
      <c r="D26" s="16"/>
      <c r="E26" s="16"/>
      <c r="F26" s="16"/>
      <c r="G26" s="16"/>
      <c r="H26" s="16"/>
      <c r="I26" s="16"/>
      <c r="J26" s="16"/>
      <c r="K26" s="16"/>
      <c r="L26" s="16"/>
      <c r="M26" s="16"/>
    </row>
    <row r="27" spans="1:13" s="65" customFormat="1" x14ac:dyDescent="0.25">
      <c r="A27" s="103" t="s">
        <v>1128</v>
      </c>
      <c r="B27" s="15" t="s">
        <v>166</v>
      </c>
      <c r="C27" s="68" t="s">
        <v>188</v>
      </c>
      <c r="D27" s="16"/>
      <c r="E27" s="16"/>
      <c r="F27" s="16"/>
      <c r="G27" s="16"/>
      <c r="H27" s="16"/>
      <c r="I27" s="16"/>
      <c r="J27" s="16"/>
      <c r="K27" s="16"/>
      <c r="L27" s="16"/>
      <c r="M27" s="16"/>
    </row>
    <row r="28" spans="1:13" s="65" customFormat="1" x14ac:dyDescent="0.25">
      <c r="A28" s="103" t="s">
        <v>1129</v>
      </c>
      <c r="B28" s="15" t="s">
        <v>167</v>
      </c>
      <c r="C28" s="68" t="s">
        <v>189</v>
      </c>
      <c r="D28" s="16"/>
      <c r="E28" s="16"/>
      <c r="F28" s="16"/>
      <c r="G28" s="16"/>
      <c r="H28" s="16"/>
      <c r="I28" s="16"/>
      <c r="J28" s="16"/>
      <c r="K28" s="16"/>
      <c r="L28" s="16"/>
      <c r="M28" s="16"/>
    </row>
    <row r="29" spans="1:13" s="65" customFormat="1" hidden="1" outlineLevel="1" x14ac:dyDescent="0.25">
      <c r="A29" s="103" t="s">
        <v>1127</v>
      </c>
      <c r="B29" s="69"/>
      <c r="C29" s="68"/>
      <c r="D29" s="16"/>
      <c r="E29" s="16"/>
      <c r="F29" s="16"/>
      <c r="G29" s="16"/>
      <c r="H29" s="16"/>
      <c r="I29" s="16"/>
      <c r="J29" s="16"/>
      <c r="K29" s="16"/>
      <c r="L29" s="16"/>
      <c r="M29" s="16"/>
    </row>
    <row r="30" spans="1:13" s="65" customFormat="1" hidden="1" outlineLevel="1" x14ac:dyDescent="0.25">
      <c r="A30" s="103" t="s">
        <v>1130</v>
      </c>
      <c r="B30" s="69"/>
      <c r="C30" s="68"/>
      <c r="D30" s="16"/>
      <c r="E30" s="16"/>
      <c r="F30" s="16"/>
      <c r="G30" s="16"/>
      <c r="H30" s="16"/>
      <c r="I30" s="16"/>
      <c r="J30" s="16"/>
      <c r="K30" s="16"/>
      <c r="L30" s="16"/>
      <c r="M30" s="16"/>
    </row>
    <row r="31" spans="1:13" s="65" customFormat="1" hidden="1" outlineLevel="1" x14ac:dyDescent="0.25">
      <c r="A31" s="103" t="s">
        <v>1131</v>
      </c>
      <c r="B31" s="15"/>
      <c r="C31" s="68"/>
      <c r="D31" s="16"/>
      <c r="E31" s="16"/>
      <c r="F31" s="16"/>
      <c r="G31" s="16"/>
      <c r="H31" s="16"/>
      <c r="I31" s="16"/>
      <c r="J31" s="16"/>
      <c r="K31" s="16"/>
      <c r="L31" s="16"/>
      <c r="M31" s="16"/>
    </row>
    <row r="32" spans="1:13" ht="18.75" collapsed="1" x14ac:dyDescent="0.25">
      <c r="A32" s="21"/>
      <c r="B32" s="21" t="s">
        <v>1140</v>
      </c>
      <c r="C32" s="20" t="s">
        <v>64</v>
      </c>
    </row>
    <row r="33" spans="1:3" x14ac:dyDescent="0.25">
      <c r="A33" s="103" t="s">
        <v>1132</v>
      </c>
      <c r="B33" s="13" t="s">
        <v>67</v>
      </c>
      <c r="C33" s="5"/>
    </row>
    <row r="34" spans="1:3" x14ac:dyDescent="0.25">
      <c r="A34" s="103" t="s">
        <v>1133</v>
      </c>
      <c r="B34" s="7"/>
    </row>
    <row r="35" spans="1:3" x14ac:dyDescent="0.25">
      <c r="A35" s="103" t="s">
        <v>1134</v>
      </c>
      <c r="B35" s="7"/>
    </row>
    <row r="36" spans="1:3" x14ac:dyDescent="0.25">
      <c r="A36" s="103" t="s">
        <v>1135</v>
      </c>
      <c r="B36" s="7"/>
    </row>
    <row r="37" spans="1:3" x14ac:dyDescent="0.25">
      <c r="A37" s="103" t="s">
        <v>1136</v>
      </c>
      <c r="B37" s="7"/>
    </row>
    <row r="38" spans="1:3" x14ac:dyDescent="0.25">
      <c r="A38" s="103" t="s">
        <v>1137</v>
      </c>
      <c r="B38" s="7"/>
    </row>
    <row r="39" spans="1:3" x14ac:dyDescent="0.25">
      <c r="B39" s="7"/>
    </row>
    <row r="40" spans="1:3" x14ac:dyDescent="0.25">
      <c r="B40" s="7"/>
    </row>
    <row r="41" spans="1:3" x14ac:dyDescent="0.25">
      <c r="B41" s="7"/>
    </row>
    <row r="42" spans="1:3" x14ac:dyDescent="0.25">
      <c r="B42" s="7"/>
    </row>
    <row r="43" spans="1:3" x14ac:dyDescent="0.25">
      <c r="B43" s="7"/>
    </row>
    <row r="44" spans="1:3" x14ac:dyDescent="0.25">
      <c r="B44" s="7"/>
    </row>
    <row r="45" spans="1:3" x14ac:dyDescent="0.25">
      <c r="B45" s="7"/>
    </row>
    <row r="46" spans="1:3" x14ac:dyDescent="0.25">
      <c r="B46" s="7"/>
    </row>
    <row r="47" spans="1:3" x14ac:dyDescent="0.25">
      <c r="B47" s="7"/>
    </row>
    <row r="48" spans="1:3"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7"/>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3"/>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7"/>
    </row>
    <row r="102" spans="2:2" x14ac:dyDescent="0.25">
      <c r="B102" s="9"/>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19" spans="2:2" x14ac:dyDescent="0.25">
      <c r="B119" s="7"/>
    </row>
    <row r="121" spans="2:2" x14ac:dyDescent="0.25">
      <c r="B121" s="7"/>
    </row>
    <row r="122" spans="2:2" x14ac:dyDescent="0.25">
      <c r="B122" s="7"/>
    </row>
    <row r="123" spans="2:2" x14ac:dyDescent="0.25">
      <c r="B123" s="7"/>
    </row>
    <row r="128" spans="2:2" x14ac:dyDescent="0.25">
      <c r="B128" s="4"/>
    </row>
    <row r="129" spans="2:2" x14ac:dyDescent="0.25">
      <c r="B129" s="6"/>
    </row>
    <row r="135" spans="2:2" x14ac:dyDescent="0.25">
      <c r="B135" s="15"/>
    </row>
    <row r="136" spans="2:2" x14ac:dyDescent="0.25">
      <c r="B136"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149" spans="2:2" x14ac:dyDescent="0.25">
      <c r="B149" s="7"/>
    </row>
    <row r="246" spans="2:2" x14ac:dyDescent="0.25">
      <c r="B246" s="13"/>
    </row>
    <row r="247" spans="2:2" x14ac:dyDescent="0.25">
      <c r="B247" s="7"/>
    </row>
    <row r="248" spans="2:2" x14ac:dyDescent="0.25">
      <c r="B248" s="7"/>
    </row>
    <row r="251" spans="2:2" x14ac:dyDescent="0.25">
      <c r="B251" s="7"/>
    </row>
    <row r="267" spans="2:2" x14ac:dyDescent="0.25">
      <c r="B267" s="13"/>
    </row>
    <row r="297" spans="2:2" x14ac:dyDescent="0.25">
      <c r="B297" s="4"/>
    </row>
    <row r="298" spans="2:2" x14ac:dyDescent="0.25">
      <c r="B298"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11" spans="2:2" x14ac:dyDescent="0.25">
      <c r="B311"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1" spans="2:2" x14ac:dyDescent="0.25">
      <c r="B331" s="7"/>
    </row>
    <row r="333" spans="2:2" x14ac:dyDescent="0.25">
      <c r="B333" s="7"/>
    </row>
    <row r="334" spans="2:2" x14ac:dyDescent="0.25">
      <c r="B334" s="7"/>
    </row>
    <row r="335" spans="2:2" x14ac:dyDescent="0.25">
      <c r="B335" s="7"/>
    </row>
    <row r="336" spans="2:2" x14ac:dyDescent="0.25">
      <c r="B336" s="7"/>
    </row>
    <row r="337" spans="2:2" x14ac:dyDescent="0.25">
      <c r="B337" s="7"/>
    </row>
    <row r="339" spans="2:2" x14ac:dyDescent="0.25">
      <c r="B339" s="7"/>
    </row>
    <row r="342" spans="2:2" x14ac:dyDescent="0.25">
      <c r="B342"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3" spans="2:2" x14ac:dyDescent="0.25">
      <c r="B363" s="7"/>
    </row>
    <row r="367" spans="2:2" x14ac:dyDescent="0.25">
      <c r="B367" s="4"/>
    </row>
    <row r="384" spans="2:2" x14ac:dyDescent="0.25">
      <c r="B384"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223"/>
  <sheetViews>
    <sheetView topLeftCell="A127" zoomScaleNormal="100" workbookViewId="0">
      <selection activeCell="N22" sqref="N22"/>
    </sheetView>
  </sheetViews>
  <sheetFormatPr baseColWidth="10" defaultRowHeight="12.75" x14ac:dyDescent="0.2"/>
  <cols>
    <col min="1" max="1" width="5.42578125" style="165" customWidth="1"/>
    <col min="2" max="2" width="20.7109375" style="161" customWidth="1"/>
    <col min="3" max="3" width="19.5703125" style="161" customWidth="1"/>
    <col min="4" max="4" width="15.28515625" style="161" customWidth="1"/>
    <col min="5" max="5" width="15.140625" style="161" customWidth="1"/>
    <col min="6" max="6" width="18.7109375" style="161" customWidth="1"/>
    <col min="7" max="7" width="14.28515625" style="161" customWidth="1"/>
    <col min="8" max="8" width="12.140625" style="161" customWidth="1"/>
    <col min="9" max="9" width="10.7109375" style="161" customWidth="1"/>
    <col min="10" max="10" width="11.42578125" style="161" customWidth="1"/>
    <col min="11" max="12" width="11.42578125" style="161"/>
    <col min="13" max="13" width="11.42578125" style="161" customWidth="1"/>
    <col min="14" max="16384" width="11.42578125" style="161"/>
  </cols>
  <sheetData>
    <row r="1" spans="1:10" s="251" customFormat="1" ht="20.25" customHeight="1" x14ac:dyDescent="0.25">
      <c r="A1" s="324"/>
      <c r="B1" s="325" t="s">
        <v>1313</v>
      </c>
      <c r="C1" s="326"/>
      <c r="D1" s="326"/>
      <c r="E1" s="326"/>
      <c r="F1" s="326"/>
      <c r="G1" s="326"/>
      <c r="H1" s="326"/>
      <c r="I1" s="326"/>
      <c r="J1" s="326"/>
    </row>
    <row r="3" spans="1:10" x14ac:dyDescent="0.2">
      <c r="B3" s="163" t="s">
        <v>1312</v>
      </c>
      <c r="C3" s="327" t="s">
        <v>1142</v>
      </c>
      <c r="D3" s="170"/>
      <c r="E3" s="252"/>
    </row>
    <row r="4" spans="1:10" x14ac:dyDescent="0.2">
      <c r="B4" s="163" t="s">
        <v>1311</v>
      </c>
      <c r="C4" s="328">
        <v>43373</v>
      </c>
      <c r="D4" s="161" t="s">
        <v>1310</v>
      </c>
    </row>
    <row r="6" spans="1:10" x14ac:dyDescent="0.2">
      <c r="C6" s="209"/>
    </row>
    <row r="7" spans="1:10" s="251" customFormat="1" ht="20.25" customHeight="1" x14ac:dyDescent="0.25">
      <c r="A7" s="324">
        <v>1</v>
      </c>
      <c r="B7" s="325" t="s">
        <v>1309</v>
      </c>
      <c r="C7" s="326"/>
      <c r="D7" s="326"/>
      <c r="E7" s="326"/>
      <c r="F7" s="326"/>
      <c r="G7" s="326"/>
      <c r="H7" s="326"/>
      <c r="I7" s="326"/>
      <c r="J7" s="326"/>
    </row>
    <row r="10" spans="1:10" x14ac:dyDescent="0.2">
      <c r="A10" s="165" t="s">
        <v>1308</v>
      </c>
      <c r="B10" s="329" t="s">
        <v>1307</v>
      </c>
      <c r="C10" s="330"/>
      <c r="D10" s="330"/>
      <c r="E10" s="331" t="s">
        <v>1305</v>
      </c>
      <c r="F10" s="170"/>
      <c r="G10" s="170"/>
      <c r="H10" s="252"/>
    </row>
    <row r="11" spans="1:10" x14ac:dyDescent="0.2">
      <c r="B11" s="329" t="s">
        <v>1306</v>
      </c>
      <c r="C11" s="330"/>
      <c r="D11" s="330"/>
      <c r="E11" s="331" t="s">
        <v>1305</v>
      </c>
      <c r="F11" s="170"/>
      <c r="G11" s="170"/>
      <c r="H11" s="252"/>
    </row>
    <row r="12" spans="1:10" x14ac:dyDescent="0.2">
      <c r="B12" s="332" t="s">
        <v>1304</v>
      </c>
      <c r="C12" s="333"/>
      <c r="D12" s="333"/>
      <c r="E12" s="334" t="s">
        <v>1303</v>
      </c>
      <c r="F12" s="253"/>
      <c r="G12" s="253"/>
      <c r="H12" s="201"/>
    </row>
    <row r="13" spans="1:10" s="187" customFormat="1" x14ac:dyDescent="0.2">
      <c r="A13" s="192"/>
      <c r="B13" s="186"/>
      <c r="C13" s="186"/>
      <c r="D13" s="186"/>
      <c r="E13" s="186"/>
      <c r="F13" s="190"/>
      <c r="G13" s="173"/>
      <c r="H13" s="173"/>
      <c r="I13" s="173"/>
    </row>
    <row r="14" spans="1:10" s="187" customFormat="1" x14ac:dyDescent="0.2">
      <c r="A14" s="192"/>
      <c r="B14" s="186"/>
      <c r="C14" s="186"/>
      <c r="D14" s="186"/>
      <c r="E14" s="186"/>
      <c r="F14" s="190"/>
      <c r="G14" s="173"/>
      <c r="H14" s="173"/>
      <c r="I14" s="173"/>
    </row>
    <row r="15" spans="1:10" x14ac:dyDescent="0.2">
      <c r="A15" s="165" t="s">
        <v>1302</v>
      </c>
      <c r="B15" s="194"/>
      <c r="C15" s="194"/>
      <c r="D15" s="194"/>
      <c r="E15" s="194"/>
      <c r="F15" s="335" t="s">
        <v>1265</v>
      </c>
      <c r="G15" s="335" t="s">
        <v>1264</v>
      </c>
      <c r="H15" s="160" t="s">
        <v>1263</v>
      </c>
      <c r="I15" s="168"/>
    </row>
    <row r="16" spans="1:10" x14ac:dyDescent="0.2">
      <c r="B16" s="336" t="s">
        <v>1301</v>
      </c>
      <c r="C16" s="337"/>
      <c r="D16" s="338"/>
      <c r="E16" s="339" t="s">
        <v>1261</v>
      </c>
      <c r="F16" s="291" t="s">
        <v>2103</v>
      </c>
      <c r="G16" s="291" t="s">
        <v>1201</v>
      </c>
      <c r="H16" s="294" t="s">
        <v>2692</v>
      </c>
      <c r="I16" s="168"/>
    </row>
    <row r="17" spans="1:10" x14ac:dyDescent="0.2">
      <c r="B17" s="340"/>
      <c r="C17" s="341"/>
      <c r="D17" s="342"/>
      <c r="E17" s="343" t="s">
        <v>1260</v>
      </c>
      <c r="F17" s="292" t="s">
        <v>2691</v>
      </c>
      <c r="G17" s="292" t="s">
        <v>1201</v>
      </c>
      <c r="H17" s="295" t="s">
        <v>1256</v>
      </c>
      <c r="I17" s="168"/>
    </row>
    <row r="18" spans="1:10" x14ac:dyDescent="0.2">
      <c r="B18" s="332"/>
      <c r="C18" s="333"/>
      <c r="D18" s="344"/>
      <c r="E18" s="345" t="s">
        <v>1258</v>
      </c>
      <c r="F18" s="293" t="s">
        <v>2694</v>
      </c>
      <c r="G18" s="293" t="s">
        <v>1201</v>
      </c>
      <c r="H18" s="295" t="s">
        <v>1256</v>
      </c>
      <c r="I18" s="168"/>
    </row>
    <row r="19" spans="1:10" s="187" customFormat="1" x14ac:dyDescent="0.2">
      <c r="A19" s="192"/>
      <c r="B19" s="194"/>
      <c r="C19" s="194"/>
      <c r="D19" s="194"/>
      <c r="E19" s="194"/>
      <c r="F19" s="316"/>
      <c r="G19" s="316"/>
      <c r="H19" s="316"/>
      <c r="I19" s="173"/>
    </row>
    <row r="20" spans="1:10" s="187" customFormat="1" x14ac:dyDescent="0.2">
      <c r="A20" s="192"/>
      <c r="B20" s="194"/>
      <c r="C20" s="194"/>
      <c r="D20" s="194"/>
      <c r="E20" s="194"/>
      <c r="F20" s="316"/>
      <c r="G20" s="316"/>
      <c r="H20" s="316"/>
      <c r="I20" s="173"/>
    </row>
    <row r="21" spans="1:10" s="187" customFormat="1" x14ac:dyDescent="0.2">
      <c r="A21" s="192" t="s">
        <v>1300</v>
      </c>
      <c r="B21" s="168"/>
      <c r="C21" s="168"/>
      <c r="E21" s="168"/>
      <c r="F21" s="335" t="s">
        <v>1265</v>
      </c>
      <c r="G21" s="335" t="s">
        <v>1299</v>
      </c>
      <c r="H21" s="335" t="s">
        <v>1263</v>
      </c>
      <c r="I21" s="173"/>
    </row>
    <row r="22" spans="1:10" s="187" customFormat="1" x14ac:dyDescent="0.2">
      <c r="B22" s="336" t="s">
        <v>1298</v>
      </c>
      <c r="C22" s="337"/>
      <c r="D22" s="338"/>
      <c r="E22" s="339" t="s">
        <v>1261</v>
      </c>
      <c r="F22" s="291" t="s">
        <v>1297</v>
      </c>
      <c r="G22" s="291"/>
      <c r="H22" s="291"/>
      <c r="I22" s="173"/>
    </row>
    <row r="23" spans="1:10" s="187" customFormat="1" x14ac:dyDescent="0.2">
      <c r="A23" s="192"/>
      <c r="B23" s="340"/>
      <c r="C23" s="341"/>
      <c r="D23" s="342"/>
      <c r="E23" s="343" t="s">
        <v>1260</v>
      </c>
      <c r="F23" s="292" t="s">
        <v>1297</v>
      </c>
      <c r="G23" s="292"/>
      <c r="H23" s="292"/>
      <c r="I23" s="173"/>
    </row>
    <row r="24" spans="1:10" s="187" customFormat="1" x14ac:dyDescent="0.2">
      <c r="A24" s="192"/>
      <c r="B24" s="332"/>
      <c r="C24" s="333"/>
      <c r="D24" s="344"/>
      <c r="E24" s="345" t="s">
        <v>1258</v>
      </c>
      <c r="F24" s="293" t="s">
        <v>1297</v>
      </c>
      <c r="G24" s="293"/>
      <c r="H24" s="293"/>
      <c r="I24" s="173"/>
    </row>
    <row r="25" spans="1:10" s="187" customFormat="1" x14ac:dyDescent="0.2">
      <c r="A25" s="192"/>
      <c r="B25" s="194"/>
      <c r="C25" s="194"/>
      <c r="D25" s="194"/>
      <c r="E25" s="194"/>
      <c r="F25" s="316"/>
      <c r="G25" s="316"/>
      <c r="H25" s="316"/>
      <c r="I25" s="173"/>
    </row>
    <row r="26" spans="1:10" s="187" customFormat="1" x14ac:dyDescent="0.2">
      <c r="A26" s="192"/>
      <c r="B26" s="194"/>
      <c r="C26" s="194"/>
      <c r="D26" s="194"/>
      <c r="E26" s="194"/>
      <c r="F26" s="316"/>
      <c r="G26" s="316"/>
      <c r="H26" s="316"/>
      <c r="I26" s="173"/>
    </row>
    <row r="27" spans="1:10" x14ac:dyDescent="0.2">
      <c r="A27" s="165" t="s">
        <v>1296</v>
      </c>
      <c r="B27" s="336" t="s">
        <v>1295</v>
      </c>
      <c r="C27" s="346"/>
      <c r="D27" s="406" t="s">
        <v>2693</v>
      </c>
      <c r="E27" s="168"/>
      <c r="F27" s="347"/>
      <c r="G27" s="168"/>
    </row>
    <row r="28" spans="1:10" x14ac:dyDescent="0.2">
      <c r="B28" s="332"/>
      <c r="C28" s="348" t="s">
        <v>1294</v>
      </c>
      <c r="D28" s="254">
        <v>43281</v>
      </c>
    </row>
    <row r="31" spans="1:10" s="251" customFormat="1" ht="20.25" customHeight="1" x14ac:dyDescent="0.25">
      <c r="A31" s="324">
        <v>2</v>
      </c>
      <c r="B31" s="325" t="s">
        <v>1293</v>
      </c>
      <c r="C31" s="326"/>
      <c r="D31" s="326"/>
      <c r="E31" s="326"/>
      <c r="F31" s="326"/>
      <c r="G31" s="326"/>
      <c r="H31" s="326"/>
      <c r="I31" s="326"/>
      <c r="J31" s="326"/>
    </row>
    <row r="32" spans="1:10" x14ac:dyDescent="0.2">
      <c r="A32" s="204"/>
    </row>
    <row r="33" spans="1:11" x14ac:dyDescent="0.2">
      <c r="A33" s="204"/>
    </row>
    <row r="34" spans="1:11" s="164" customFormat="1" x14ac:dyDescent="0.2">
      <c r="A34" s="204" t="s">
        <v>1292</v>
      </c>
      <c r="B34" s="169" t="s">
        <v>1291</v>
      </c>
    </row>
    <row r="35" spans="1:11" s="164" customFormat="1" x14ac:dyDescent="0.2">
      <c r="A35" s="204"/>
      <c r="B35" s="169"/>
    </row>
    <row r="36" spans="1:11" x14ac:dyDescent="0.2">
      <c r="A36" s="204"/>
      <c r="B36" s="329" t="s">
        <v>1290</v>
      </c>
      <c r="C36" s="330"/>
      <c r="D36" s="349"/>
      <c r="E36" s="350" t="s">
        <v>1142</v>
      </c>
      <c r="F36" s="351"/>
      <c r="G36" s="170"/>
      <c r="H36" s="252"/>
    </row>
    <row r="37" spans="1:11" x14ac:dyDescent="0.2">
      <c r="A37" s="204"/>
      <c r="B37" s="329" t="s">
        <v>1289</v>
      </c>
      <c r="C37" s="330"/>
      <c r="D37" s="349"/>
      <c r="E37" s="350" t="s">
        <v>1288</v>
      </c>
      <c r="F37" s="351"/>
      <c r="G37" s="170"/>
      <c r="H37" s="252"/>
    </row>
    <row r="38" spans="1:11" x14ac:dyDescent="0.2">
      <c r="A38" s="204"/>
      <c r="B38" s="329" t="s">
        <v>1287</v>
      </c>
      <c r="C38" s="330"/>
      <c r="D38" s="349"/>
      <c r="E38" s="352" t="s">
        <v>1286</v>
      </c>
      <c r="F38" s="351"/>
      <c r="G38" s="170"/>
      <c r="H38" s="252"/>
    </row>
    <row r="39" spans="1:11" s="187" customFormat="1" x14ac:dyDescent="0.2">
      <c r="A39" s="353"/>
      <c r="B39" s="186"/>
      <c r="C39" s="186"/>
      <c r="D39" s="186"/>
      <c r="E39" s="256"/>
      <c r="F39" s="257"/>
    </row>
    <row r="40" spans="1:11" x14ac:dyDescent="0.2">
      <c r="A40" s="204"/>
      <c r="B40" s="329" t="s">
        <v>1285</v>
      </c>
      <c r="C40" s="330"/>
      <c r="D40" s="330"/>
      <c r="E40" s="352" t="s">
        <v>1145</v>
      </c>
      <c r="F40" s="351"/>
      <c r="G40" s="170"/>
      <c r="H40" s="252"/>
    </row>
    <row r="41" spans="1:11" x14ac:dyDescent="0.2">
      <c r="A41" s="204"/>
      <c r="B41" s="340" t="s">
        <v>1284</v>
      </c>
      <c r="C41" s="341"/>
      <c r="D41" s="341"/>
      <c r="E41" s="354" t="s">
        <v>1144</v>
      </c>
      <c r="F41" s="351"/>
      <c r="G41" s="170"/>
      <c r="H41" s="252"/>
    </row>
    <row r="42" spans="1:11" s="187" customFormat="1" x14ac:dyDescent="0.2">
      <c r="A42" s="353"/>
      <c r="B42" s="329" t="s">
        <v>1283</v>
      </c>
      <c r="C42" s="330"/>
      <c r="D42" s="330"/>
      <c r="E42" s="354" t="s">
        <v>1144</v>
      </c>
      <c r="F42" s="351"/>
      <c r="G42" s="270"/>
      <c r="H42" s="355"/>
      <c r="K42" s="161"/>
    </row>
    <row r="43" spans="1:11" x14ac:dyDescent="0.2">
      <c r="A43" s="204"/>
      <c r="B43" s="193"/>
    </row>
    <row r="44" spans="1:11" x14ac:dyDescent="0.2">
      <c r="A44" s="204"/>
      <c r="B44" s="193"/>
    </row>
    <row r="45" spans="1:11" s="164" customFormat="1" x14ac:dyDescent="0.2">
      <c r="A45" s="204" t="s">
        <v>1282</v>
      </c>
      <c r="B45" s="169" t="s">
        <v>1281</v>
      </c>
    </row>
    <row r="46" spans="1:11" s="164" customFormat="1" x14ac:dyDescent="0.2">
      <c r="A46" s="204"/>
      <c r="B46" s="169"/>
    </row>
    <row r="47" spans="1:11" s="164" customFormat="1" x14ac:dyDescent="0.2">
      <c r="A47" s="204"/>
      <c r="B47" s="169"/>
      <c r="C47" s="194"/>
      <c r="E47" s="356" t="s">
        <v>1</v>
      </c>
      <c r="F47" s="356" t="s">
        <v>1280</v>
      </c>
      <c r="G47" s="357"/>
    </row>
    <row r="48" spans="1:11" s="164" customFormat="1" ht="26.25" customHeight="1" x14ac:dyDescent="0.2">
      <c r="A48" s="204"/>
      <c r="B48" s="169"/>
      <c r="C48" s="194"/>
      <c r="E48" s="358" t="s">
        <v>1279</v>
      </c>
      <c r="F48" s="358" t="s">
        <v>1278</v>
      </c>
      <c r="G48" s="357"/>
    </row>
    <row r="49" spans="1:7" x14ac:dyDescent="0.2">
      <c r="A49" s="204"/>
      <c r="B49" s="359" t="s">
        <v>1277</v>
      </c>
      <c r="C49" s="360" t="s">
        <v>1276</v>
      </c>
      <c r="D49" s="361"/>
      <c r="E49" s="273">
        <v>0</v>
      </c>
      <c r="F49" s="273">
        <v>0</v>
      </c>
      <c r="G49" s="168"/>
    </row>
    <row r="50" spans="1:7" s="187" customFormat="1" x14ac:dyDescent="0.2">
      <c r="A50" s="353"/>
      <c r="B50" s="362"/>
      <c r="C50" s="343" t="s">
        <v>1275</v>
      </c>
      <c r="D50" s="363"/>
      <c r="E50" s="274">
        <v>0</v>
      </c>
      <c r="F50" s="274">
        <v>0</v>
      </c>
      <c r="G50" s="173"/>
    </row>
    <row r="51" spans="1:7" x14ac:dyDescent="0.2">
      <c r="A51" s="204"/>
      <c r="B51" s="362"/>
      <c r="C51" s="343" t="s">
        <v>1274</v>
      </c>
      <c r="D51" s="364"/>
      <c r="E51" s="274">
        <f>SUM(D128:J128)</f>
        <v>29348.55942066768</v>
      </c>
      <c r="F51" s="274">
        <v>0</v>
      </c>
      <c r="G51" s="168"/>
    </row>
    <row r="52" spans="1:7" x14ac:dyDescent="0.2">
      <c r="A52" s="204"/>
      <c r="B52" s="365"/>
      <c r="C52" s="345" t="s">
        <v>1194</v>
      </c>
      <c r="D52" s="366"/>
      <c r="E52" s="275">
        <v>0</v>
      </c>
      <c r="F52" s="275">
        <v>0</v>
      </c>
      <c r="G52" s="168"/>
    </row>
    <row r="53" spans="1:7" x14ac:dyDescent="0.2">
      <c r="A53" s="204"/>
      <c r="B53" s="329"/>
      <c r="C53" s="367" t="s">
        <v>1</v>
      </c>
      <c r="D53" s="330"/>
      <c r="E53" s="258">
        <f>SUM(E49:E52)</f>
        <v>29348.55942066768</v>
      </c>
      <c r="F53" s="258">
        <f>SUM(F49:F52)</f>
        <v>0</v>
      </c>
      <c r="G53" s="168"/>
    </row>
    <row r="54" spans="1:7" x14ac:dyDescent="0.2">
      <c r="A54" s="204"/>
    </row>
    <row r="55" spans="1:7" x14ac:dyDescent="0.2">
      <c r="A55" s="204"/>
      <c r="B55" s="329" t="s">
        <v>1248</v>
      </c>
      <c r="C55" s="330"/>
      <c r="D55" s="330"/>
      <c r="E55" s="258">
        <v>22163</v>
      </c>
    </row>
    <row r="56" spans="1:7" x14ac:dyDescent="0.2">
      <c r="A56" s="204"/>
    </row>
    <row r="57" spans="1:7" x14ac:dyDescent="0.2">
      <c r="A57" s="204"/>
    </row>
    <row r="58" spans="1:7" s="164" customFormat="1" x14ac:dyDescent="0.2">
      <c r="A58" s="204" t="s">
        <v>1273</v>
      </c>
      <c r="B58" s="169" t="s">
        <v>1272</v>
      </c>
    </row>
    <row r="59" spans="1:7" s="164" customFormat="1" x14ac:dyDescent="0.2">
      <c r="A59" s="204"/>
      <c r="B59" s="169"/>
    </row>
    <row r="60" spans="1:7" ht="12.75" customHeight="1" x14ac:dyDescent="0.2">
      <c r="A60" s="204"/>
      <c r="C60" s="368" t="s">
        <v>1271</v>
      </c>
      <c r="D60" s="369" t="s">
        <v>1270</v>
      </c>
    </row>
    <row r="61" spans="1:7" x14ac:dyDescent="0.2">
      <c r="A61" s="204"/>
      <c r="B61" s="339" t="s">
        <v>1269</v>
      </c>
      <c r="C61" s="299">
        <v>1.05</v>
      </c>
      <c r="D61" s="299">
        <v>1.1391180000000001</v>
      </c>
    </row>
    <row r="62" spans="1:7" x14ac:dyDescent="0.2">
      <c r="A62" s="204"/>
      <c r="B62" s="370" t="s">
        <v>1268</v>
      </c>
      <c r="C62" s="300">
        <v>1</v>
      </c>
      <c r="D62" s="300">
        <v>1.1200000000000001</v>
      </c>
    </row>
    <row r="63" spans="1:7" x14ac:dyDescent="0.2">
      <c r="A63" s="204"/>
      <c r="B63" s="332" t="s">
        <v>1150</v>
      </c>
      <c r="C63" s="259"/>
      <c r="D63" s="260"/>
    </row>
    <row r="64" spans="1:7" s="187" customFormat="1" x14ac:dyDescent="0.2">
      <c r="A64" s="353"/>
      <c r="B64" s="186"/>
      <c r="C64" s="317"/>
      <c r="D64" s="186"/>
      <c r="E64" s="173"/>
    </row>
    <row r="65" spans="1:7" s="187" customFormat="1" x14ac:dyDescent="0.2">
      <c r="A65" s="353"/>
      <c r="B65" s="186"/>
      <c r="C65" s="317"/>
      <c r="D65" s="186"/>
      <c r="E65" s="173"/>
    </row>
    <row r="66" spans="1:7" s="187" customFormat="1" x14ac:dyDescent="0.2">
      <c r="A66" s="353" t="s">
        <v>1267</v>
      </c>
      <c r="B66" s="181" t="s">
        <v>1266</v>
      </c>
      <c r="C66" s="317"/>
      <c r="D66" s="186"/>
      <c r="E66" s="173"/>
    </row>
    <row r="67" spans="1:7" s="187" customFormat="1" x14ac:dyDescent="0.2">
      <c r="A67" s="353"/>
      <c r="B67" s="186"/>
      <c r="C67" s="317"/>
      <c r="D67" s="186"/>
      <c r="E67" s="173"/>
    </row>
    <row r="68" spans="1:7" s="187" customFormat="1" x14ac:dyDescent="0.2">
      <c r="A68" s="353"/>
      <c r="B68" s="186"/>
      <c r="C68" s="317"/>
      <c r="D68" s="186"/>
      <c r="E68" s="335" t="s">
        <v>1265</v>
      </c>
      <c r="F68" s="335" t="s">
        <v>1264</v>
      </c>
      <c r="G68" s="335" t="s">
        <v>1263</v>
      </c>
    </row>
    <row r="69" spans="1:7" x14ac:dyDescent="0.2">
      <c r="A69" s="204"/>
      <c r="B69" s="336" t="s">
        <v>1262</v>
      </c>
      <c r="C69" s="337"/>
      <c r="D69" s="360" t="s">
        <v>1261</v>
      </c>
      <c r="E69" s="296"/>
      <c r="F69" s="291"/>
      <c r="G69" s="291"/>
    </row>
    <row r="70" spans="1:7" x14ac:dyDescent="0.2">
      <c r="A70" s="204"/>
      <c r="B70" s="340"/>
      <c r="C70" s="341"/>
      <c r="D70" s="371" t="s">
        <v>1260</v>
      </c>
      <c r="E70" s="297" t="s">
        <v>1259</v>
      </c>
      <c r="F70" s="292"/>
      <c r="G70" s="292" t="s">
        <v>1256</v>
      </c>
    </row>
    <row r="71" spans="1:7" x14ac:dyDescent="0.2">
      <c r="A71" s="204"/>
      <c r="B71" s="332"/>
      <c r="C71" s="333"/>
      <c r="D71" s="372" t="s">
        <v>1258</v>
      </c>
      <c r="E71" s="298" t="s">
        <v>1257</v>
      </c>
      <c r="F71" s="293"/>
      <c r="G71" s="293" t="s">
        <v>1256</v>
      </c>
    </row>
    <row r="72" spans="1:7" x14ac:dyDescent="0.2">
      <c r="A72" s="204"/>
      <c r="B72" s="168"/>
      <c r="C72" s="168"/>
      <c r="D72" s="168"/>
    </row>
    <row r="73" spans="1:7" x14ac:dyDescent="0.2">
      <c r="A73" s="204"/>
      <c r="B73" s="168"/>
      <c r="C73" s="168"/>
      <c r="D73" s="168"/>
    </row>
    <row r="74" spans="1:7" s="187" customFormat="1" x14ac:dyDescent="0.2">
      <c r="A74" s="353" t="s">
        <v>1255</v>
      </c>
      <c r="B74" s="188" t="s">
        <v>1254</v>
      </c>
      <c r="C74" s="189"/>
    </row>
    <row r="75" spans="1:7" x14ac:dyDescent="0.2">
      <c r="A75" s="196"/>
      <c r="B75" s="166"/>
      <c r="C75" s="166"/>
    </row>
    <row r="76" spans="1:7" x14ac:dyDescent="0.2">
      <c r="A76" s="204"/>
      <c r="B76" s="373" t="s">
        <v>1253</v>
      </c>
      <c r="C76" s="330"/>
      <c r="D76" s="349"/>
      <c r="E76" s="335" t="s">
        <v>1185</v>
      </c>
      <c r="G76" s="168"/>
    </row>
    <row r="77" spans="1:7" x14ac:dyDescent="0.2">
      <c r="A77" s="204"/>
      <c r="B77" s="339" t="s">
        <v>1252</v>
      </c>
      <c r="C77" s="361"/>
      <c r="D77" s="374"/>
      <c r="E77" s="273">
        <v>600</v>
      </c>
      <c r="G77" s="168"/>
    </row>
    <row r="78" spans="1:7" x14ac:dyDescent="0.2">
      <c r="A78" s="204"/>
      <c r="B78" s="343" t="s">
        <v>1251</v>
      </c>
      <c r="C78" s="364"/>
      <c r="D78" s="375"/>
      <c r="E78" s="274">
        <v>0</v>
      </c>
      <c r="G78" s="168"/>
    </row>
    <row r="79" spans="1:7" x14ac:dyDescent="0.2">
      <c r="A79" s="204"/>
      <c r="B79" s="345" t="s">
        <v>1250</v>
      </c>
      <c r="C79" s="366"/>
      <c r="D79" s="376"/>
      <c r="E79" s="275">
        <v>0</v>
      </c>
      <c r="G79" s="168"/>
    </row>
    <row r="80" spans="1:7" x14ac:dyDescent="0.2">
      <c r="A80" s="204"/>
      <c r="B80" s="329"/>
      <c r="C80" s="330"/>
      <c r="D80" s="377" t="s">
        <v>1249</v>
      </c>
      <c r="E80" s="258">
        <f>SUM(E77:E79)</f>
        <v>600</v>
      </c>
      <c r="G80" s="168"/>
    </row>
    <row r="81" spans="1:7" x14ac:dyDescent="0.2">
      <c r="A81" s="204"/>
      <c r="B81" s="339" t="s">
        <v>1248</v>
      </c>
      <c r="C81" s="361"/>
      <c r="D81" s="374"/>
      <c r="E81" s="276">
        <f>E55</f>
        <v>22163</v>
      </c>
      <c r="G81" s="168"/>
    </row>
    <row r="82" spans="1:7" x14ac:dyDescent="0.2">
      <c r="A82" s="204"/>
      <c r="B82" s="345" t="s">
        <v>1247</v>
      </c>
      <c r="C82" s="366"/>
      <c r="D82" s="376"/>
      <c r="E82" s="277">
        <v>0</v>
      </c>
      <c r="G82" s="168"/>
    </row>
    <row r="83" spans="1:7" x14ac:dyDescent="0.2">
      <c r="A83" s="204"/>
      <c r="B83" s="329"/>
      <c r="C83" s="330"/>
      <c r="D83" s="377" t="s">
        <v>1246</v>
      </c>
      <c r="E83" s="261">
        <f>SUM(E81:E82)</f>
        <v>22163</v>
      </c>
      <c r="G83" s="168"/>
    </row>
    <row r="84" spans="1:7" x14ac:dyDescent="0.2">
      <c r="A84" s="204"/>
      <c r="B84" s="373" t="s">
        <v>1245</v>
      </c>
      <c r="C84" s="330"/>
      <c r="D84" s="349"/>
      <c r="E84" s="261">
        <f>E80+E83</f>
        <v>22763</v>
      </c>
      <c r="G84" s="168"/>
    </row>
    <row r="85" spans="1:7" x14ac:dyDescent="0.2">
      <c r="A85" s="204"/>
    </row>
    <row r="86" spans="1:7" x14ac:dyDescent="0.2">
      <c r="A86" s="204"/>
    </row>
    <row r="87" spans="1:7" x14ac:dyDescent="0.2">
      <c r="A87" s="204"/>
    </row>
    <row r="88" spans="1:7" s="187" customFormat="1" x14ac:dyDescent="0.2">
      <c r="A88" s="353" t="s">
        <v>1244</v>
      </c>
      <c r="B88" s="188" t="s">
        <v>1243</v>
      </c>
      <c r="C88" s="189"/>
    </row>
    <row r="89" spans="1:7" x14ac:dyDescent="0.2">
      <c r="A89" s="204"/>
    </row>
    <row r="90" spans="1:7" s="193" customFormat="1" x14ac:dyDescent="0.2">
      <c r="B90" s="492" t="s">
        <v>1242</v>
      </c>
      <c r="C90" s="337"/>
      <c r="D90" s="337"/>
      <c r="E90" s="493"/>
      <c r="F90" s="337"/>
      <c r="G90" s="338"/>
    </row>
    <row r="91" spans="1:7" s="193" customFormat="1" x14ac:dyDescent="0.2">
      <c r="B91" s="494" t="s">
        <v>1241</v>
      </c>
      <c r="C91" s="495"/>
      <c r="D91" s="495"/>
      <c r="E91" s="496"/>
      <c r="F91" s="341"/>
      <c r="G91" s="342"/>
    </row>
    <row r="92" spans="1:7" s="193" customFormat="1" x14ac:dyDescent="0.2">
      <c r="B92" s="494" t="s">
        <v>1240</v>
      </c>
      <c r="C92" s="495"/>
      <c r="D92" s="495"/>
      <c r="E92" s="496"/>
      <c r="F92" s="341"/>
      <c r="G92" s="342"/>
    </row>
    <row r="93" spans="1:7" s="193" customFormat="1" x14ac:dyDescent="0.2">
      <c r="B93" s="494" t="s">
        <v>1239</v>
      </c>
      <c r="C93" s="495"/>
      <c r="D93" s="495"/>
      <c r="E93" s="496"/>
      <c r="F93" s="341"/>
      <c r="G93" s="342"/>
    </row>
    <row r="94" spans="1:7" s="193" customFormat="1" x14ac:dyDescent="0.2">
      <c r="B94" s="494" t="s">
        <v>1238</v>
      </c>
      <c r="C94" s="495"/>
      <c r="D94" s="495"/>
      <c r="E94" s="496"/>
      <c r="F94" s="341"/>
      <c r="G94" s="342"/>
    </row>
    <row r="95" spans="1:7" s="193" customFormat="1" x14ac:dyDescent="0.2">
      <c r="A95" s="204"/>
      <c r="B95" s="340"/>
      <c r="C95" s="497" t="s">
        <v>1237</v>
      </c>
      <c r="D95" s="495"/>
      <c r="E95" s="496"/>
      <c r="F95" s="341"/>
      <c r="G95" s="342"/>
    </row>
    <row r="96" spans="1:7" s="193" customFormat="1" x14ac:dyDescent="0.2">
      <c r="A96" s="204"/>
      <c r="B96" s="340"/>
      <c r="C96" s="497" t="s">
        <v>1236</v>
      </c>
      <c r="D96" s="495"/>
      <c r="E96" s="496"/>
      <c r="F96" s="341"/>
      <c r="G96" s="342"/>
    </row>
    <row r="97" spans="1:10" s="193" customFormat="1" x14ac:dyDescent="0.2">
      <c r="A97" s="204"/>
      <c r="B97" s="340"/>
      <c r="C97" s="497" t="s">
        <v>1235</v>
      </c>
      <c r="D97" s="495"/>
      <c r="E97" s="496"/>
      <c r="F97" s="341"/>
      <c r="G97" s="342"/>
    </row>
    <row r="98" spans="1:10" s="193" customFormat="1" x14ac:dyDescent="0.2">
      <c r="A98" s="204"/>
      <c r="B98" s="498" t="s">
        <v>1234</v>
      </c>
      <c r="C98" s="495"/>
      <c r="D98" s="495"/>
      <c r="E98" s="496"/>
      <c r="F98" s="341"/>
      <c r="G98" s="342"/>
    </row>
    <row r="99" spans="1:10" s="193" customFormat="1" x14ac:dyDescent="0.2">
      <c r="A99" s="204"/>
      <c r="B99" s="499" t="s">
        <v>1233</v>
      </c>
      <c r="C99" s="333"/>
      <c r="D99" s="333"/>
      <c r="E99" s="500"/>
      <c r="F99" s="333"/>
      <c r="G99" s="344"/>
    </row>
    <row r="100" spans="1:10" x14ac:dyDescent="0.2">
      <c r="A100" s="204"/>
    </row>
    <row r="101" spans="1:10" s="187" customFormat="1" x14ac:dyDescent="0.2">
      <c r="A101" s="353" t="s">
        <v>1232</v>
      </c>
      <c r="B101" s="188" t="s">
        <v>1231</v>
      </c>
      <c r="C101" s="189"/>
      <c r="D101" s="335" t="s">
        <v>1144</v>
      </c>
    </row>
    <row r="102" spans="1:10" x14ac:dyDescent="0.2">
      <c r="A102" s="204"/>
    </row>
    <row r="103" spans="1:10" x14ac:dyDescent="0.2">
      <c r="A103" s="204"/>
    </row>
    <row r="104" spans="1:10" x14ac:dyDescent="0.2">
      <c r="A104" s="204"/>
    </row>
    <row r="105" spans="1:10" x14ac:dyDescent="0.2">
      <c r="A105" s="204"/>
    </row>
    <row r="106" spans="1:10" s="251" customFormat="1" ht="20.25" customHeight="1" x14ac:dyDescent="0.25">
      <c r="A106" s="324">
        <v>3</v>
      </c>
      <c r="B106" s="325" t="s">
        <v>1230</v>
      </c>
      <c r="C106" s="326"/>
      <c r="D106" s="326"/>
      <c r="E106" s="326"/>
      <c r="F106" s="326"/>
      <c r="G106" s="326"/>
      <c r="H106" s="326"/>
      <c r="I106" s="326"/>
      <c r="J106" s="326"/>
    </row>
    <row r="107" spans="1:10" s="177" customFormat="1" x14ac:dyDescent="0.2">
      <c r="A107" s="195"/>
    </row>
    <row r="109" spans="1:10" x14ac:dyDescent="0.2">
      <c r="A109" s="165" t="s">
        <v>1229</v>
      </c>
      <c r="B109" s="179" t="s">
        <v>1228</v>
      </c>
      <c r="C109" s="168"/>
      <c r="D109" s="168"/>
      <c r="E109" s="168"/>
      <c r="F109" s="168"/>
      <c r="G109" s="168"/>
      <c r="H109" s="168"/>
      <c r="I109" s="168"/>
      <c r="J109" s="168"/>
    </row>
    <row r="110" spans="1:10" x14ac:dyDescent="0.2">
      <c r="B110" s="168"/>
      <c r="C110" s="168"/>
      <c r="D110" s="168"/>
      <c r="E110" s="168"/>
      <c r="F110" s="168"/>
      <c r="G110" s="168"/>
      <c r="H110" s="168"/>
      <c r="I110" s="168"/>
      <c r="J110" s="168"/>
    </row>
    <row r="111" spans="1:10" ht="21" customHeight="1" x14ac:dyDescent="0.2">
      <c r="B111" s="186"/>
      <c r="C111" s="186"/>
      <c r="D111" s="378" t="s">
        <v>1227</v>
      </c>
      <c r="E111" s="379" t="s">
        <v>1226</v>
      </c>
      <c r="F111" s="378" t="s">
        <v>1225</v>
      </c>
      <c r="G111" s="168"/>
      <c r="H111" s="168"/>
      <c r="I111" s="168"/>
    </row>
    <row r="112" spans="1:10" x14ac:dyDescent="0.2">
      <c r="B112" s="339" t="s">
        <v>1215</v>
      </c>
      <c r="C112" s="361"/>
      <c r="D112" s="278">
        <v>0</v>
      </c>
      <c r="E112" s="279">
        <v>0</v>
      </c>
      <c r="F112" s="280"/>
      <c r="G112" s="168"/>
      <c r="H112" s="168"/>
      <c r="I112" s="168"/>
    </row>
    <row r="113" spans="1:11" x14ac:dyDescent="0.2">
      <c r="B113" s="343" t="s">
        <v>3</v>
      </c>
      <c r="C113" s="364"/>
      <c r="D113" s="281">
        <f>SUMPRODUCT(Actif_Global!$B$7:$B$65536,Actif_Global!$H$7:$H$65536)/SUM(Actif_Global!$H$7:$H$65536)/12</f>
        <v>4.7609367707939443</v>
      </c>
      <c r="E113" s="282">
        <f>SUMPRODUCT(Actif_Global!$B$7:$B$65536,Actif_Global!$D$7:$D$65536)/SUM(Actif_Global!$D$7:$D$65536)/12</f>
        <v>7.0493671337409651</v>
      </c>
      <c r="F113" s="380">
        <f>Actif_Global!B3</f>
        <v>8.5099999999999995E-2</v>
      </c>
      <c r="G113" s="168"/>
      <c r="H113" s="168"/>
      <c r="I113" s="168"/>
    </row>
    <row r="114" spans="1:11" x14ac:dyDescent="0.2">
      <c r="B114" s="343" t="s">
        <v>4</v>
      </c>
      <c r="C114" s="363"/>
      <c r="D114" s="281">
        <v>0</v>
      </c>
      <c r="E114" s="282">
        <v>0</v>
      </c>
      <c r="F114" s="283"/>
      <c r="G114" s="168"/>
      <c r="H114" s="168"/>
      <c r="I114" s="168"/>
    </row>
    <row r="115" spans="1:11" x14ac:dyDescent="0.2">
      <c r="B115" s="345" t="s">
        <v>1194</v>
      </c>
      <c r="C115" s="366"/>
      <c r="D115" s="284">
        <v>0</v>
      </c>
      <c r="E115" s="285">
        <v>0</v>
      </c>
      <c r="F115" s="286"/>
      <c r="G115" s="168"/>
      <c r="H115" s="168"/>
      <c r="I115" s="168"/>
    </row>
    <row r="116" spans="1:11" x14ac:dyDescent="0.2">
      <c r="B116" s="329"/>
      <c r="C116" s="367" t="s">
        <v>1224</v>
      </c>
      <c r="D116" s="263">
        <f>SUM(D112:D115)</f>
        <v>4.7609367707939443</v>
      </c>
      <c r="E116" s="264">
        <f>SUM(E112:E115)</f>
        <v>7.0493671337409651</v>
      </c>
      <c r="F116" s="262"/>
      <c r="G116" s="168"/>
      <c r="H116" s="168"/>
      <c r="I116" s="168"/>
    </row>
    <row r="117" spans="1:11" s="173" customFormat="1" x14ac:dyDescent="0.2">
      <c r="A117" s="176"/>
      <c r="B117" s="194"/>
      <c r="C117" s="205"/>
      <c r="D117" s="265"/>
      <c r="E117" s="265"/>
      <c r="F117" s="257"/>
    </row>
    <row r="118" spans="1:11" x14ac:dyDescent="0.2">
      <c r="B118" s="329"/>
      <c r="C118" s="381" t="s">
        <v>1223</v>
      </c>
      <c r="D118" s="382">
        <v>5.98</v>
      </c>
      <c r="E118" s="383">
        <v>5.66</v>
      </c>
      <c r="F118" s="255"/>
      <c r="G118" s="168"/>
      <c r="H118" s="168"/>
      <c r="I118" s="168"/>
    </row>
    <row r="119" spans="1:11" x14ac:dyDescent="0.2">
      <c r="B119" s="168"/>
      <c r="C119" s="168"/>
      <c r="D119" s="168"/>
      <c r="E119" s="168"/>
      <c r="F119" s="168"/>
      <c r="G119" s="168"/>
      <c r="H119" s="168"/>
      <c r="I119" s="168"/>
      <c r="J119" s="168"/>
    </row>
    <row r="120" spans="1:11" x14ac:dyDescent="0.2">
      <c r="B120" s="168"/>
      <c r="C120" s="168"/>
      <c r="D120" s="168"/>
      <c r="E120" s="168"/>
      <c r="F120" s="168"/>
      <c r="G120" s="168"/>
      <c r="H120" s="168"/>
      <c r="I120" s="168"/>
      <c r="J120" s="168"/>
    </row>
    <row r="121" spans="1:11" x14ac:dyDescent="0.2">
      <c r="A121" s="165" t="s">
        <v>1222</v>
      </c>
      <c r="B121" s="179" t="s">
        <v>1221</v>
      </c>
      <c r="C121" s="168"/>
      <c r="D121" s="168"/>
      <c r="E121" s="168"/>
      <c r="F121" s="168"/>
      <c r="G121" s="168"/>
      <c r="H121" s="168"/>
      <c r="I121" s="168"/>
      <c r="J121" s="168"/>
    </row>
    <row r="122" spans="1:11" x14ac:dyDescent="0.2">
      <c r="B122" s="168"/>
      <c r="C122" s="168"/>
      <c r="D122" s="168"/>
      <c r="E122" s="168"/>
      <c r="F122" s="168"/>
      <c r="G122" s="168"/>
      <c r="H122" s="168"/>
      <c r="I122" s="168"/>
      <c r="J122" s="168"/>
    </row>
    <row r="123" spans="1:11" x14ac:dyDescent="0.2">
      <c r="B123" s="168"/>
      <c r="C123" s="168"/>
      <c r="D123" s="384" t="s">
        <v>1220</v>
      </c>
      <c r="E123" s="335" t="s">
        <v>5</v>
      </c>
      <c r="F123" s="335" t="s">
        <v>6</v>
      </c>
      <c r="G123" s="335" t="s">
        <v>7</v>
      </c>
      <c r="H123" s="335" t="s">
        <v>8</v>
      </c>
      <c r="I123" s="335" t="s">
        <v>9</v>
      </c>
      <c r="J123" s="335" t="s">
        <v>10</v>
      </c>
      <c r="K123" s="168"/>
    </row>
    <row r="124" spans="1:11" x14ac:dyDescent="0.2">
      <c r="B124" s="339" t="s">
        <v>1215</v>
      </c>
      <c r="C124" s="361"/>
      <c r="D124" s="273">
        <v>0</v>
      </c>
      <c r="E124" s="273">
        <v>0</v>
      </c>
      <c r="F124" s="273">
        <v>0</v>
      </c>
      <c r="G124" s="273">
        <v>0</v>
      </c>
      <c r="H124" s="273">
        <v>0</v>
      </c>
      <c r="I124" s="273">
        <v>0</v>
      </c>
      <c r="J124" s="273">
        <v>0</v>
      </c>
      <c r="K124" s="168"/>
    </row>
    <row r="125" spans="1:11" x14ac:dyDescent="0.2">
      <c r="B125" s="343" t="s">
        <v>3</v>
      </c>
      <c r="C125" s="364"/>
      <c r="D125" s="274">
        <f>SUMPRODUCT((Actif_Global!$B$7:$B$65536&gt;=1)*(Actif_Global!$B$7:$B$65536&lt;=12)*(Actif_Global!$H$7:$H$65536))/1000000</f>
        <v>4625.8617361394008</v>
      </c>
      <c r="E125" s="274">
        <f>SUMPRODUCT((Actif_Global!$B$7:$B$65536&gt;=13)*(Actif_Global!$B$7:$B$65536&lt;=24)*(Actif_Global!$H$7:$H$65536))/1000000</f>
        <v>4323.1781995888141</v>
      </c>
      <c r="F125" s="274">
        <f>SUMPRODUCT((Actif_Global!$B$7:$B$65536&gt;=25)*(Actif_Global!$B$7:$B$65536&lt;=36)*(Actif_Global!$H$7:$H$65536))/1000000</f>
        <v>3668.5865473557051</v>
      </c>
      <c r="G125" s="274">
        <f>SUMPRODUCT((Actif_Global!$B$7:$B$65536&gt;=37)*(Actif_Global!$B$7:$B$65536&lt;=48)*(Actif_Global!$H$7:$H$65536))/1000000</f>
        <v>3104.5186043298377</v>
      </c>
      <c r="H125" s="274">
        <f>SUMPRODUCT((Actif_Global!$B$7:$B$65536&gt;=49)*(Actif_Global!$B$7:$B$65536&lt;=60)*(Actif_Global!$H$7:$H$65536))/1000000</f>
        <v>2611.4774958328649</v>
      </c>
      <c r="I125" s="274">
        <f>SUMPRODUCT((Actif_Global!$B$7:$B$65536&gt;=61)*(Actif_Global!$B$7:$B$65536&lt;=120)*(Actif_Global!$H$7:$H$65536))/1000000</f>
        <v>7706.5458274059274</v>
      </c>
      <c r="J125" s="274">
        <f>SUMPRODUCT((Actif_Global!$B$7:$B$65536&gt;=121)*(Actif_Global!$B$7:$B$65536&lt;=12000)*(Actif_Global!$H$7:$H$65536))/1000000</f>
        <v>3308.3910100151302</v>
      </c>
      <c r="K125" s="168"/>
    </row>
    <row r="126" spans="1:11" x14ac:dyDescent="0.2">
      <c r="B126" s="343" t="s">
        <v>4</v>
      </c>
      <c r="C126" s="364"/>
      <c r="D126" s="274">
        <v>0</v>
      </c>
      <c r="E126" s="274">
        <v>0</v>
      </c>
      <c r="F126" s="274">
        <v>0</v>
      </c>
      <c r="G126" s="274">
        <v>0</v>
      </c>
      <c r="H126" s="274">
        <v>0</v>
      </c>
      <c r="I126" s="274">
        <v>0</v>
      </c>
      <c r="J126" s="274">
        <v>0</v>
      </c>
      <c r="K126" s="168"/>
    </row>
    <row r="127" spans="1:11" x14ac:dyDescent="0.2">
      <c r="B127" s="345" t="s">
        <v>1194</v>
      </c>
      <c r="C127" s="366"/>
      <c r="D127" s="275">
        <v>0</v>
      </c>
      <c r="E127" s="275">
        <v>0</v>
      </c>
      <c r="F127" s="275">
        <v>0</v>
      </c>
      <c r="G127" s="275">
        <v>0</v>
      </c>
      <c r="H127" s="275">
        <v>0</v>
      </c>
      <c r="I127" s="275">
        <v>0</v>
      </c>
      <c r="J127" s="275">
        <v>0</v>
      </c>
      <c r="K127" s="168"/>
    </row>
    <row r="128" spans="1:11" x14ac:dyDescent="0.2">
      <c r="B128" s="385"/>
      <c r="C128" s="386" t="s">
        <v>1219</v>
      </c>
      <c r="D128" s="266">
        <f t="shared" ref="D128:J128" si="0">SUM(D124:D127)</f>
        <v>4625.8617361394008</v>
      </c>
      <c r="E128" s="266">
        <f t="shared" si="0"/>
        <v>4323.1781995888141</v>
      </c>
      <c r="F128" s="266">
        <f t="shared" si="0"/>
        <v>3668.5865473557051</v>
      </c>
      <c r="G128" s="266">
        <f t="shared" si="0"/>
        <v>3104.5186043298377</v>
      </c>
      <c r="H128" s="266">
        <f t="shared" si="0"/>
        <v>2611.4774958328649</v>
      </c>
      <c r="I128" s="266">
        <f t="shared" si="0"/>
        <v>7706.5458274059274</v>
      </c>
      <c r="J128" s="266">
        <f t="shared" si="0"/>
        <v>3308.3910100151302</v>
      </c>
      <c r="K128" s="168"/>
    </row>
    <row r="129" spans="1:11" s="173" customFormat="1" x14ac:dyDescent="0.2">
      <c r="A129" s="176"/>
      <c r="B129" s="194"/>
      <c r="C129" s="199"/>
      <c r="D129" s="267"/>
      <c r="E129" s="267"/>
      <c r="F129" s="267"/>
      <c r="G129" s="267"/>
      <c r="H129" s="267"/>
      <c r="I129" s="267"/>
      <c r="J129" s="267"/>
    </row>
    <row r="130" spans="1:11" x14ac:dyDescent="0.2">
      <c r="B130" s="329"/>
      <c r="C130" s="387" t="s">
        <v>1218</v>
      </c>
      <c r="D130" s="266">
        <f>SUMPRODUCT((Passif_Global!$D$12:$D$65536&gt;=1)*(Passif_Global!$D$12:$D$65536&lt;=12)*(Passif_Global!$F$12:$F$65536))/1000000</f>
        <v>983</v>
      </c>
      <c r="E130" s="266">
        <f>SUMPRODUCT((Passif_Global!$D$12:$D$65536&gt;=13)*(Passif_Global!$D$12:$D$65536&lt;=24)*(Passif_Global!$F$12:$F$65536))/1000000</f>
        <v>4385</v>
      </c>
      <c r="F130" s="266">
        <f>SUMPRODUCT((Passif_Global!$D$12:$D$65536&gt;=25)*(Passif_Global!$D$12:$D$65536&lt;=36)*(Passif_Global!$F$12:$F$65536))/1000000</f>
        <v>2720</v>
      </c>
      <c r="G130" s="266">
        <f>SUMPRODUCT((Passif_Global!$D$12:$D$65536&gt;=37)*(Passif_Global!$D$12:$D$65536&lt;=48)*(Passif_Global!$F$12:$F$65536))/1000000</f>
        <v>1566.5</v>
      </c>
      <c r="H130" s="266">
        <f>SUMPRODUCT((Passif_Global!$D$12:$D$65536&gt;=49)*(Passif_Global!$D$12:$D$65536&lt;=60)*(Passif_Global!$F$12:$F$65536))/1000000</f>
        <v>905</v>
      </c>
      <c r="I130" s="266">
        <f>SUMPRODUCT((Passif_Global!$D$12:$D$65536&gt;=61)*(Passif_Global!$D$12:$D$65536&lt;=120)*(Passif_Global!$F$12:$F$65536))/1000000</f>
        <v>7416</v>
      </c>
      <c r="J130" s="266">
        <f>SUMPRODUCT((Passif_Global!$D$12:$D$65536&gt;=121)*(Passif_Global!$D$12:$D$65536&lt;=120000)*(Passif_Global!$F$12:$F$65536))/1000000</f>
        <v>4187.5</v>
      </c>
      <c r="K130" s="168"/>
    </row>
    <row r="131" spans="1:11" x14ac:dyDescent="0.2">
      <c r="B131" s="168"/>
      <c r="C131" s="168"/>
      <c r="D131" s="168"/>
      <c r="E131" s="168"/>
      <c r="F131" s="168"/>
      <c r="G131" s="168"/>
      <c r="H131" s="168"/>
      <c r="I131" s="168"/>
      <c r="J131" s="168"/>
      <c r="K131" s="168"/>
    </row>
    <row r="132" spans="1:11" x14ac:dyDescent="0.2">
      <c r="B132" s="168"/>
      <c r="C132" s="168"/>
      <c r="D132" s="168"/>
      <c r="E132" s="168"/>
      <c r="F132" s="168"/>
      <c r="G132" s="168"/>
      <c r="H132" s="168"/>
      <c r="I132" s="168"/>
      <c r="J132" s="168"/>
      <c r="K132" s="168"/>
    </row>
    <row r="133" spans="1:11" x14ac:dyDescent="0.2">
      <c r="A133" s="165" t="s">
        <v>1217</v>
      </c>
      <c r="B133" s="179" t="s">
        <v>1216</v>
      </c>
      <c r="C133" s="168"/>
      <c r="D133" s="168"/>
      <c r="E133" s="168"/>
      <c r="F133" s="168"/>
      <c r="G133" s="168"/>
      <c r="H133" s="168"/>
      <c r="I133" s="168"/>
      <c r="J133" s="168"/>
      <c r="K133" s="168"/>
    </row>
    <row r="134" spans="1:11" x14ac:dyDescent="0.2">
      <c r="B134" s="168"/>
      <c r="C134" s="168"/>
      <c r="D134" s="168"/>
      <c r="E134" s="168"/>
      <c r="F134" s="168"/>
      <c r="G134" s="168"/>
      <c r="H134" s="168"/>
      <c r="I134" s="168"/>
      <c r="J134" s="168"/>
      <c r="K134" s="168"/>
    </row>
    <row r="135" spans="1:11" x14ac:dyDescent="0.2">
      <c r="B135" s="168"/>
      <c r="C135" s="168"/>
      <c r="D135" s="384" t="s">
        <v>11</v>
      </c>
      <c r="E135" s="335" t="s">
        <v>5</v>
      </c>
      <c r="F135" s="335" t="s">
        <v>6</v>
      </c>
      <c r="G135" s="335" t="s">
        <v>7</v>
      </c>
      <c r="H135" s="335" t="s">
        <v>8</v>
      </c>
      <c r="I135" s="335" t="s">
        <v>9</v>
      </c>
      <c r="J135" s="335" t="s">
        <v>10</v>
      </c>
      <c r="K135" s="168"/>
    </row>
    <row r="136" spans="1:11" x14ac:dyDescent="0.2">
      <c r="B136" s="339" t="s">
        <v>1215</v>
      </c>
      <c r="C136" s="361"/>
      <c r="D136" s="273">
        <v>0</v>
      </c>
      <c r="E136" s="273">
        <v>0</v>
      </c>
      <c r="F136" s="273">
        <v>0</v>
      </c>
      <c r="G136" s="273">
        <v>0</v>
      </c>
      <c r="H136" s="273">
        <v>0</v>
      </c>
      <c r="I136" s="273">
        <v>0</v>
      </c>
      <c r="J136" s="273">
        <v>0</v>
      </c>
      <c r="K136" s="168"/>
    </row>
    <row r="137" spans="1:11" x14ac:dyDescent="0.2">
      <c r="B137" s="343" t="s">
        <v>3</v>
      </c>
      <c r="C137" s="364"/>
      <c r="D137" s="274">
        <f>SUMPRODUCT((Actif_Global!$B$7:$B$65536&gt;=1)*(Actif_Global!$B$7:$B$65536&lt;=12)*(Actif_Global!$D$7:$D$65536))/1000000</f>
        <v>2750.0743207000005</v>
      </c>
      <c r="E137" s="274">
        <f>SUMPRODUCT((Actif_Global!$B$7:$B$65536&gt;=13)*(Actif_Global!$B$7:$B$65536&lt;=24)*(Actif_Global!$D$7:$D$65536))/1000000</f>
        <v>2621.18087754</v>
      </c>
      <c r="F137" s="274">
        <f>SUMPRODUCT((Actif_Global!$B$7:$B$65536&gt;=25)*(Actif_Global!$B$7:$B$65536&lt;=36)*(Actif_Global!$D$7:$D$65536))/1000000</f>
        <v>2494.4166041399999</v>
      </c>
      <c r="G137" s="274">
        <f>SUMPRODUCT((Actif_Global!$B$7:$B$65536&gt;=37)*(Actif_Global!$B$7:$B$65536&lt;=48)*(Actif_Global!$D$7:$D$65536))/1000000</f>
        <v>2370.6660451399998</v>
      </c>
      <c r="H137" s="274">
        <f>SUMPRODUCT((Actif_Global!$B$7:$B$65536&gt;=49)*(Actif_Global!$B$7:$B$65536&lt;=60)*(Actif_Global!$D$7:$D$65536))/1000000</f>
        <v>2236.6368674500004</v>
      </c>
      <c r="I137" s="274">
        <f>SUMPRODUCT((Actif_Global!$B$7:$B$65536&gt;=61)*(Actif_Global!$B$7:$B$65536&lt;=120)*(Actif_Global!$D$7:$D$65536))/1000000</f>
        <v>9003.918167859998</v>
      </c>
      <c r="J137" s="274">
        <f>SUMPRODUCT((Actif_Global!$B$7:$B$65536&gt;=121)*(Actif_Global!$B$7:$B$65536&lt;=12000)*(Actif_Global!$D$7:$D$65536))/1000000</f>
        <v>7871.6661476299996</v>
      </c>
      <c r="K137" s="168"/>
    </row>
    <row r="138" spans="1:11" x14ac:dyDescent="0.2">
      <c r="B138" s="343" t="s">
        <v>4</v>
      </c>
      <c r="C138" s="364"/>
      <c r="D138" s="274">
        <v>0</v>
      </c>
      <c r="E138" s="274">
        <v>0</v>
      </c>
      <c r="F138" s="274">
        <v>0</v>
      </c>
      <c r="G138" s="274">
        <v>0</v>
      </c>
      <c r="H138" s="274">
        <v>0</v>
      </c>
      <c r="I138" s="274">
        <v>0</v>
      </c>
      <c r="J138" s="274">
        <v>0</v>
      </c>
      <c r="K138" s="168"/>
    </row>
    <row r="139" spans="1:11" x14ac:dyDescent="0.2">
      <c r="B139" s="345" t="s">
        <v>1194</v>
      </c>
      <c r="C139" s="366"/>
      <c r="D139" s="275">
        <v>0</v>
      </c>
      <c r="E139" s="275">
        <v>0</v>
      </c>
      <c r="F139" s="275">
        <v>0</v>
      </c>
      <c r="G139" s="275">
        <v>0</v>
      </c>
      <c r="H139" s="275">
        <v>0</v>
      </c>
      <c r="I139" s="275">
        <v>0</v>
      </c>
      <c r="J139" s="275">
        <v>0</v>
      </c>
      <c r="K139" s="168"/>
    </row>
    <row r="140" spans="1:11" x14ac:dyDescent="0.2">
      <c r="B140" s="385"/>
      <c r="C140" s="386" t="s">
        <v>1214</v>
      </c>
      <c r="D140" s="266">
        <f t="shared" ref="D140:J140" si="1">SUM(D136:D139)</f>
        <v>2750.0743207000005</v>
      </c>
      <c r="E140" s="266">
        <f t="shared" si="1"/>
        <v>2621.18087754</v>
      </c>
      <c r="F140" s="266">
        <f t="shared" si="1"/>
        <v>2494.4166041399999</v>
      </c>
      <c r="G140" s="266">
        <f t="shared" si="1"/>
        <v>2370.6660451399998</v>
      </c>
      <c r="H140" s="266">
        <f t="shared" si="1"/>
        <v>2236.6368674500004</v>
      </c>
      <c r="I140" s="266">
        <f t="shared" si="1"/>
        <v>9003.918167859998</v>
      </c>
      <c r="J140" s="266">
        <f t="shared" si="1"/>
        <v>7871.6661476299996</v>
      </c>
      <c r="K140" s="168"/>
    </row>
    <row r="141" spans="1:11" s="173" customFormat="1" x14ac:dyDescent="0.2">
      <c r="A141" s="176"/>
      <c r="B141" s="194"/>
      <c r="C141" s="199"/>
      <c r="D141" s="267"/>
      <c r="E141" s="267"/>
      <c r="F141" s="267"/>
      <c r="G141" s="267"/>
      <c r="H141" s="267"/>
      <c r="I141" s="267"/>
      <c r="J141" s="267"/>
    </row>
    <row r="142" spans="1:11" x14ac:dyDescent="0.2">
      <c r="B142" s="373"/>
      <c r="C142" s="387" t="s">
        <v>1213</v>
      </c>
      <c r="D142" s="266">
        <f t="shared" ref="D142:J142" si="2">SUM(D143:D144)</f>
        <v>983</v>
      </c>
      <c r="E142" s="266">
        <f t="shared" si="2"/>
        <v>4885</v>
      </c>
      <c r="F142" s="266">
        <f t="shared" si="2"/>
        <v>2220</v>
      </c>
      <c r="G142" s="266">
        <f t="shared" si="2"/>
        <v>1566.5</v>
      </c>
      <c r="H142" s="266">
        <f t="shared" si="2"/>
        <v>1905</v>
      </c>
      <c r="I142" s="266">
        <f t="shared" si="2"/>
        <v>7432</v>
      </c>
      <c r="J142" s="266">
        <f t="shared" si="2"/>
        <v>3171.5</v>
      </c>
      <c r="K142" s="168"/>
    </row>
    <row r="143" spans="1:11" x14ac:dyDescent="0.2">
      <c r="B143" s="388"/>
      <c r="C143" s="389" t="s">
        <v>1212</v>
      </c>
      <c r="D143" s="273">
        <v>983</v>
      </c>
      <c r="E143" s="273">
        <v>4385</v>
      </c>
      <c r="F143" s="273">
        <v>2220</v>
      </c>
      <c r="G143" s="273">
        <v>1566.5</v>
      </c>
      <c r="H143" s="273">
        <v>905</v>
      </c>
      <c r="I143" s="273">
        <v>4336</v>
      </c>
      <c r="J143" s="273">
        <v>520.5</v>
      </c>
      <c r="K143" s="168"/>
    </row>
    <row r="144" spans="1:11" x14ac:dyDescent="0.2">
      <c r="B144" s="390"/>
      <c r="C144" s="391" t="s">
        <v>1211</v>
      </c>
      <c r="D144" s="275">
        <v>0</v>
      </c>
      <c r="E144" s="275">
        <v>500</v>
      </c>
      <c r="F144" s="275">
        <v>0</v>
      </c>
      <c r="G144" s="275">
        <v>0</v>
      </c>
      <c r="H144" s="275">
        <v>1000</v>
      </c>
      <c r="I144" s="275">
        <v>3096</v>
      </c>
      <c r="J144" s="275">
        <v>2651</v>
      </c>
      <c r="K144" s="168"/>
    </row>
    <row r="145" spans="1:10" x14ac:dyDescent="0.2">
      <c r="B145" s="168"/>
      <c r="C145" s="168"/>
      <c r="D145" s="168"/>
      <c r="E145" s="168"/>
      <c r="F145" s="168"/>
      <c r="G145" s="168"/>
      <c r="H145" s="168"/>
      <c r="I145" s="168"/>
      <c r="J145" s="168"/>
    </row>
    <row r="147" spans="1:10" x14ac:dyDescent="0.2">
      <c r="A147" s="165" t="s">
        <v>1210</v>
      </c>
      <c r="B147" s="169" t="s">
        <v>1209</v>
      </c>
    </row>
    <row r="149" spans="1:10" x14ac:dyDescent="0.2">
      <c r="B149" s="392" t="s">
        <v>1208</v>
      </c>
      <c r="C149" s="393" t="s">
        <v>1207</v>
      </c>
      <c r="D149" s="330"/>
      <c r="E149" s="330"/>
      <c r="F149" s="330"/>
      <c r="G149" s="349"/>
    </row>
    <row r="150" spans="1:10" x14ac:dyDescent="0.2">
      <c r="B150" s="394"/>
      <c r="C150" s="395"/>
      <c r="D150" s="396"/>
      <c r="E150" s="396"/>
      <c r="F150" s="396"/>
      <c r="G150" s="397"/>
    </row>
    <row r="151" spans="1:10" ht="275.25" customHeight="1" x14ac:dyDescent="0.2">
      <c r="B151" s="340"/>
      <c r="C151" s="614" t="s">
        <v>1206</v>
      </c>
      <c r="D151" s="615"/>
      <c r="E151" s="615"/>
      <c r="F151" s="615"/>
      <c r="G151" s="616"/>
    </row>
    <row r="152" spans="1:10" x14ac:dyDescent="0.2">
      <c r="B152" s="340"/>
      <c r="C152" s="398" t="s">
        <v>153</v>
      </c>
      <c r="D152" s="398" t="s">
        <v>1184</v>
      </c>
      <c r="E152" s="168"/>
      <c r="F152" s="168"/>
      <c r="G152" s="268"/>
    </row>
    <row r="153" spans="1:10" x14ac:dyDescent="0.2">
      <c r="B153" s="359" t="s">
        <v>1203</v>
      </c>
      <c r="C153" s="200" t="s">
        <v>1201</v>
      </c>
      <c r="D153" s="269" t="s">
        <v>1201</v>
      </c>
      <c r="E153" s="168"/>
      <c r="F153" s="168"/>
      <c r="G153" s="268"/>
    </row>
    <row r="154" spans="1:10" x14ac:dyDescent="0.2">
      <c r="B154" s="385" t="s">
        <v>1202</v>
      </c>
      <c r="C154" s="174" t="s">
        <v>1201</v>
      </c>
      <c r="D154" s="252" t="s">
        <v>1201</v>
      </c>
      <c r="E154" s="253"/>
      <c r="F154" s="253"/>
      <c r="G154" s="201"/>
    </row>
    <row r="155" spans="1:10" x14ac:dyDescent="0.2">
      <c r="B155" s="392" t="s">
        <v>1205</v>
      </c>
      <c r="C155" s="330"/>
      <c r="D155" s="330"/>
      <c r="E155" s="330"/>
      <c r="F155" s="330"/>
      <c r="G155" s="349"/>
    </row>
    <row r="156" spans="1:10" x14ac:dyDescent="0.2">
      <c r="B156" s="362"/>
      <c r="C156" s="202"/>
      <c r="D156" s="287"/>
      <c r="E156" s="287"/>
      <c r="F156" s="287"/>
      <c r="G156" s="269"/>
    </row>
    <row r="157" spans="1:10" ht="166.5" customHeight="1" x14ac:dyDescent="0.2">
      <c r="B157" s="362"/>
      <c r="C157" s="617" t="s">
        <v>1204</v>
      </c>
      <c r="D157" s="618"/>
      <c r="E157" s="618"/>
      <c r="F157" s="618"/>
      <c r="G157" s="619"/>
    </row>
    <row r="158" spans="1:10" x14ac:dyDescent="0.2">
      <c r="B158" s="340"/>
      <c r="C158" s="398" t="s">
        <v>153</v>
      </c>
      <c r="D158" s="398" t="s">
        <v>1184</v>
      </c>
      <c r="E158" s="168"/>
      <c r="F158" s="168"/>
      <c r="G158" s="268"/>
    </row>
    <row r="159" spans="1:10" x14ac:dyDescent="0.2">
      <c r="B159" s="359" t="s">
        <v>1203</v>
      </c>
      <c r="C159" s="200" t="s">
        <v>1201</v>
      </c>
      <c r="D159" s="269" t="s">
        <v>1201</v>
      </c>
      <c r="E159" s="168"/>
      <c r="F159" s="168"/>
      <c r="G159" s="268"/>
    </row>
    <row r="160" spans="1:10" x14ac:dyDescent="0.2">
      <c r="B160" s="385" t="s">
        <v>1202</v>
      </c>
      <c r="C160" s="174" t="s">
        <v>1201</v>
      </c>
      <c r="D160" s="252" t="s">
        <v>1201</v>
      </c>
      <c r="E160" s="253"/>
      <c r="F160" s="253"/>
      <c r="G160" s="201"/>
    </row>
    <row r="161" spans="1:6" x14ac:dyDescent="0.2">
      <c r="B161" s="168"/>
      <c r="C161" s="168"/>
      <c r="D161" s="168"/>
    </row>
    <row r="163" spans="1:6" x14ac:dyDescent="0.2">
      <c r="A163" s="165" t="s">
        <v>1200</v>
      </c>
      <c r="B163" s="169" t="s">
        <v>1199</v>
      </c>
    </row>
    <row r="164" spans="1:6" x14ac:dyDescent="0.2">
      <c r="B164" s="168"/>
      <c r="C164" s="168"/>
      <c r="D164" s="356" t="s">
        <v>1185</v>
      </c>
      <c r="F164" s="193"/>
    </row>
    <row r="165" spans="1:6" x14ac:dyDescent="0.2">
      <c r="B165" s="168"/>
      <c r="C165" s="168"/>
      <c r="D165" s="398" t="s">
        <v>1198</v>
      </c>
    </row>
    <row r="166" spans="1:6" x14ac:dyDescent="0.2">
      <c r="B166" s="339" t="s">
        <v>1197</v>
      </c>
      <c r="C166" s="361"/>
      <c r="D166" s="305"/>
    </row>
    <row r="167" spans="1:6" x14ac:dyDescent="0.2">
      <c r="B167" s="343" t="s">
        <v>1196</v>
      </c>
      <c r="C167" s="375"/>
      <c r="D167" s="306"/>
    </row>
    <row r="168" spans="1:6" x14ac:dyDescent="0.2">
      <c r="B168" s="343" t="s">
        <v>1195</v>
      </c>
      <c r="C168" s="375"/>
      <c r="D168" s="306"/>
    </row>
    <row r="169" spans="1:6" x14ac:dyDescent="0.2">
      <c r="B169" s="343" t="s">
        <v>1194</v>
      </c>
      <c r="C169" s="399" t="s">
        <v>1193</v>
      </c>
      <c r="D169" s="306">
        <v>400</v>
      </c>
    </row>
    <row r="170" spans="1:6" x14ac:dyDescent="0.2">
      <c r="B170" s="345"/>
      <c r="C170" s="400" t="s">
        <v>2</v>
      </c>
      <c r="D170" s="307">
        <v>200</v>
      </c>
    </row>
    <row r="171" spans="1:6" x14ac:dyDescent="0.2">
      <c r="B171" s="401"/>
      <c r="C171" s="402" t="s">
        <v>1192</v>
      </c>
      <c r="D171" s="308">
        <f>SUM(D169:D170)</f>
        <v>600</v>
      </c>
    </row>
    <row r="172" spans="1:6" x14ac:dyDescent="0.2">
      <c r="B172" s="401"/>
      <c r="C172" s="402" t="s">
        <v>1191</v>
      </c>
      <c r="D172" s="309">
        <f>D171/E55</f>
        <v>2.7072147272481164E-2</v>
      </c>
    </row>
    <row r="173" spans="1:6" s="187" customFormat="1" x14ac:dyDescent="0.2">
      <c r="A173" s="192"/>
      <c r="B173" s="198"/>
      <c r="C173" s="199"/>
      <c r="D173" s="173"/>
    </row>
    <row r="174" spans="1:6" x14ac:dyDescent="0.2">
      <c r="B174" s="403" t="s">
        <v>1190</v>
      </c>
      <c r="C174" s="387"/>
      <c r="D174" s="270"/>
      <c r="E174" s="335" t="s">
        <v>1189</v>
      </c>
    </row>
    <row r="175" spans="1:6" s="187" customFormat="1" x14ac:dyDescent="0.2">
      <c r="A175" s="192"/>
      <c r="B175" s="404"/>
      <c r="C175" s="405" t="s">
        <v>1188</v>
      </c>
      <c r="D175" s="271"/>
      <c r="E175" s="272"/>
    </row>
    <row r="176" spans="1:6" s="187" customFormat="1" x14ac:dyDescent="0.2">
      <c r="A176" s="192"/>
      <c r="B176" s="198"/>
      <c r="C176" s="199"/>
      <c r="D176" s="173"/>
    </row>
    <row r="178" spans="1:4" x14ac:dyDescent="0.2">
      <c r="A178" s="165" t="s">
        <v>1187</v>
      </c>
      <c r="B178" s="169" t="s">
        <v>1186</v>
      </c>
    </row>
    <row r="180" spans="1:4" x14ac:dyDescent="0.2">
      <c r="B180" s="168"/>
      <c r="C180" s="335" t="s">
        <v>1185</v>
      </c>
      <c r="D180" s="160" t="s">
        <v>1184</v>
      </c>
    </row>
    <row r="181" spans="1:4" x14ac:dyDescent="0.2">
      <c r="B181" s="360" t="s">
        <v>1183</v>
      </c>
      <c r="C181" s="303">
        <v>400</v>
      </c>
      <c r="D181" s="304">
        <v>4.3499999999999996</v>
      </c>
    </row>
    <row r="182" spans="1:4" x14ac:dyDescent="0.2">
      <c r="B182" s="371" t="s">
        <v>1182</v>
      </c>
      <c r="C182" s="301"/>
      <c r="D182" s="289"/>
    </row>
    <row r="183" spans="1:4" x14ac:dyDescent="0.2">
      <c r="B183" s="372" t="s">
        <v>1181</v>
      </c>
      <c r="C183" s="302"/>
      <c r="D183" s="290"/>
    </row>
    <row r="184" spans="1:4" x14ac:dyDescent="0.2">
      <c r="B184" s="373" t="s">
        <v>1</v>
      </c>
      <c r="C184" s="308">
        <f>SUM($C$181:$C$183)</f>
        <v>400</v>
      </c>
      <c r="D184" s="501">
        <f>SUMPRODUCT(($C$181:$C$183)*($D$181:$D$183))/$C$184</f>
        <v>4.3499999999999996</v>
      </c>
    </row>
    <row r="223" spans="2:2" x14ac:dyDescent="0.2">
      <c r="B223" s="172"/>
    </row>
  </sheetData>
  <mergeCells count="2">
    <mergeCell ref="C151:G151"/>
    <mergeCell ref="C157:G157"/>
  </mergeCells>
  <hyperlinks>
    <hyperlink ref="E12" r:id="rId1"/>
    <hyperlink ref="E38" r:id="rId2"/>
    <hyperlink ref="E40" r:id="rId3"/>
  </hyperlinks>
  <pageMargins left="0.23622047244094491" right="7.874015748031496E-2" top="0.94488188976377963" bottom="0.47244094488188981" header="0.51181102362204722" footer="0.51181102362204722"/>
  <pageSetup paperSize="9" scale="69" firstPageNumber="2" fitToHeight="0" orientation="portrait" useFirstPageNumber="1" r:id="rId4"/>
  <headerFooter alignWithMargins="0">
    <oddFooter>&amp;L&amp;G&amp;CPage &amp;P de 13&amp;R&amp;D</oddFooter>
  </headerFooter>
  <rowBreaks count="2" manualBreakCount="2">
    <brk id="64" max="9" man="1"/>
    <brk id="145" max="9" man="1"/>
  </rowBreaks>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M236"/>
  <sheetViews>
    <sheetView zoomScaleNormal="100" workbookViewId="0">
      <selection activeCell="H41" sqref="H41"/>
    </sheetView>
  </sheetViews>
  <sheetFormatPr baseColWidth="10" defaultRowHeight="12.75" x14ac:dyDescent="0.2"/>
  <cols>
    <col min="1" max="1" width="4.28515625" style="165" customWidth="1"/>
    <col min="2" max="2" width="17.28515625" style="161" customWidth="1"/>
    <col min="3" max="3" width="15.28515625" style="161" customWidth="1"/>
    <col min="4" max="4" width="13.7109375" style="161" customWidth="1"/>
    <col min="5" max="5" width="10.85546875" style="161" customWidth="1"/>
    <col min="6" max="6" width="9.5703125" style="161" customWidth="1"/>
    <col min="7" max="7" width="9.85546875" style="161" customWidth="1"/>
    <col min="8" max="8" width="9.42578125" style="161" customWidth="1"/>
    <col min="9" max="9" width="12.42578125" style="161" customWidth="1"/>
    <col min="10" max="10" width="9.85546875" style="161" customWidth="1"/>
    <col min="11" max="11" width="10.42578125" style="161" customWidth="1"/>
    <col min="12" max="12" width="9.85546875" style="161" customWidth="1"/>
    <col min="13" max="13" width="10.28515625" style="161" customWidth="1"/>
    <col min="14" max="16384" width="11.42578125" style="161"/>
  </cols>
  <sheetData>
    <row r="1" spans="1:13" s="251" customFormat="1" ht="20.25" customHeight="1" x14ac:dyDescent="0.25">
      <c r="A1" s="324"/>
      <c r="B1" s="325" t="s">
        <v>1313</v>
      </c>
      <c r="C1" s="326"/>
      <c r="D1" s="326"/>
      <c r="E1" s="326"/>
      <c r="F1" s="326"/>
      <c r="G1" s="326"/>
      <c r="H1" s="326"/>
      <c r="I1" s="326"/>
      <c r="J1" s="326"/>
      <c r="K1" s="326"/>
      <c r="L1" s="326"/>
      <c r="M1" s="326"/>
    </row>
    <row r="3" spans="1:13" x14ac:dyDescent="0.2">
      <c r="B3" s="163" t="s">
        <v>1312</v>
      </c>
      <c r="C3" s="327" t="s">
        <v>1142</v>
      </c>
      <c r="D3" s="170"/>
      <c r="E3" s="252"/>
    </row>
    <row r="4" spans="1:13" x14ac:dyDescent="0.2">
      <c r="B4" s="163" t="s">
        <v>1311</v>
      </c>
      <c r="C4" s="328">
        <f>D1.Overview!C4</f>
        <v>43373</v>
      </c>
    </row>
    <row r="6" spans="1:13" s="251" customFormat="1" ht="20.25" customHeight="1" x14ac:dyDescent="0.25">
      <c r="A6" s="324">
        <v>4</v>
      </c>
      <c r="B6" s="325" t="s">
        <v>1423</v>
      </c>
      <c r="C6" s="326"/>
      <c r="D6" s="326"/>
      <c r="E6" s="326"/>
      <c r="F6" s="326"/>
      <c r="G6" s="326"/>
      <c r="H6" s="326"/>
      <c r="I6" s="326"/>
      <c r="J6" s="326"/>
      <c r="K6" s="326"/>
      <c r="L6" s="326"/>
      <c r="M6" s="326"/>
    </row>
    <row r="7" spans="1:13" s="193" customFormat="1" x14ac:dyDescent="0.2">
      <c r="A7" s="204"/>
      <c r="B7" s="194"/>
      <c r="C7" s="194"/>
    </row>
    <row r="8" spans="1:13" s="193" customFormat="1" x14ac:dyDescent="0.2">
      <c r="A8" s="204"/>
      <c r="B8" s="194"/>
      <c r="C8" s="194"/>
    </row>
    <row r="9" spans="1:13" s="193" customFormat="1" x14ac:dyDescent="0.2">
      <c r="A9" s="204" t="s">
        <v>1422</v>
      </c>
      <c r="B9" s="181" t="s">
        <v>1421</v>
      </c>
      <c r="C9" s="194"/>
    </row>
    <row r="10" spans="1:13" s="193" customFormat="1" x14ac:dyDescent="0.2">
      <c r="A10" s="204"/>
      <c r="B10" s="194"/>
      <c r="C10" s="194"/>
    </row>
    <row r="11" spans="1:13" s="193" customFormat="1" ht="28.5" customHeight="1" x14ac:dyDescent="0.2">
      <c r="A11" s="204"/>
      <c r="C11" s="407" t="s">
        <v>1420</v>
      </c>
    </row>
    <row r="12" spans="1:13" s="193" customFormat="1" x14ac:dyDescent="0.2">
      <c r="A12" s="204"/>
      <c r="B12" s="329" t="s">
        <v>1419</v>
      </c>
      <c r="C12" s="408">
        <v>1</v>
      </c>
    </row>
    <row r="13" spans="1:13" s="193" customFormat="1" x14ac:dyDescent="0.2">
      <c r="A13" s="204"/>
      <c r="B13" s="329" t="s">
        <v>1418</v>
      </c>
      <c r="C13" s="408">
        <v>0</v>
      </c>
    </row>
    <row r="14" spans="1:13" s="193" customFormat="1" x14ac:dyDescent="0.2">
      <c r="A14" s="204"/>
      <c r="B14" s="409" t="s">
        <v>1417</v>
      </c>
      <c r="C14" s="410">
        <v>0</v>
      </c>
    </row>
    <row r="15" spans="1:13" s="193" customFormat="1" x14ac:dyDescent="0.2">
      <c r="A15" s="204"/>
      <c r="B15" s="411" t="s">
        <v>1416</v>
      </c>
      <c r="C15" s="412">
        <v>0</v>
      </c>
    </row>
    <row r="16" spans="1:13" s="193" customFormat="1" x14ac:dyDescent="0.2">
      <c r="A16" s="204"/>
      <c r="B16" s="411" t="s">
        <v>1415</v>
      </c>
      <c r="C16" s="412">
        <v>0</v>
      </c>
    </row>
    <row r="17" spans="1:10" s="193" customFormat="1" x14ac:dyDescent="0.2">
      <c r="A17" s="204"/>
      <c r="B17" s="411" t="s">
        <v>1414</v>
      </c>
      <c r="C17" s="412">
        <v>0</v>
      </c>
    </row>
    <row r="18" spans="1:10" s="193" customFormat="1" x14ac:dyDescent="0.2">
      <c r="A18" s="204"/>
      <c r="B18" s="527" t="s">
        <v>1413</v>
      </c>
      <c r="C18" s="413">
        <v>0</v>
      </c>
    </row>
    <row r="19" spans="1:10" s="193" customFormat="1" x14ac:dyDescent="0.2">
      <c r="A19" s="204"/>
      <c r="B19" s="451" t="s">
        <v>1412</v>
      </c>
      <c r="C19" s="408">
        <v>0</v>
      </c>
    </row>
    <row r="20" spans="1:10" s="193" customFormat="1" x14ac:dyDescent="0.2">
      <c r="A20" s="204"/>
      <c r="B20" s="194"/>
      <c r="C20" s="194"/>
    </row>
    <row r="21" spans="1:10" s="193" customFormat="1" x14ac:dyDescent="0.2">
      <c r="A21" s="204"/>
      <c r="B21" s="194"/>
      <c r="C21" s="194"/>
    </row>
    <row r="22" spans="1:10" x14ac:dyDescent="0.2">
      <c r="A22" s="204" t="s">
        <v>1411</v>
      </c>
      <c r="B22" s="181" t="s">
        <v>1410</v>
      </c>
      <c r="C22" s="164"/>
    </row>
    <row r="23" spans="1:10" x14ac:dyDescent="0.2">
      <c r="A23" s="204"/>
      <c r="B23" s="178"/>
      <c r="C23" s="164"/>
    </row>
    <row r="24" spans="1:10" x14ac:dyDescent="0.2">
      <c r="A24" s="204"/>
      <c r="B24" s="335" t="s">
        <v>1409</v>
      </c>
      <c r="C24" s="335" t="s">
        <v>53</v>
      </c>
      <c r="D24" s="335" t="s">
        <v>1349</v>
      </c>
      <c r="E24" s="186"/>
      <c r="F24" s="159"/>
      <c r="G24" s="186"/>
      <c r="H24" s="184"/>
      <c r="I24" s="175"/>
      <c r="J24" s="176"/>
    </row>
    <row r="25" spans="1:10" x14ac:dyDescent="0.2">
      <c r="A25" s="204"/>
      <c r="B25" s="414" t="s">
        <v>1408</v>
      </c>
      <c r="C25" s="415" t="s">
        <v>0</v>
      </c>
      <c r="D25" s="416">
        <v>0</v>
      </c>
      <c r="E25" s="159"/>
      <c r="F25" s="173"/>
      <c r="G25" s="159"/>
      <c r="H25" s="168"/>
      <c r="I25" s="168"/>
      <c r="J25" s="168"/>
    </row>
    <row r="26" spans="1:10" x14ac:dyDescent="0.2">
      <c r="A26" s="204"/>
      <c r="B26" s="417" t="s">
        <v>1150</v>
      </c>
      <c r="C26" s="418" t="s">
        <v>1150</v>
      </c>
      <c r="D26" s="419">
        <v>0</v>
      </c>
      <c r="E26" s="173"/>
      <c r="F26" s="173"/>
      <c r="G26" s="173"/>
      <c r="H26" s="168"/>
      <c r="I26" s="168"/>
      <c r="J26" s="168"/>
    </row>
    <row r="27" spans="1:10" x14ac:dyDescent="0.2">
      <c r="A27" s="204"/>
      <c r="B27" s="420"/>
      <c r="C27" s="421"/>
      <c r="D27" s="422">
        <v>0</v>
      </c>
      <c r="E27" s="173"/>
      <c r="F27" s="173"/>
      <c r="G27" s="173"/>
      <c r="H27" s="168"/>
      <c r="I27" s="168"/>
      <c r="J27" s="168"/>
    </row>
    <row r="28" spans="1:10" x14ac:dyDescent="0.2">
      <c r="A28" s="204"/>
      <c r="B28" s="186"/>
      <c r="C28" s="186"/>
    </row>
    <row r="29" spans="1:10" x14ac:dyDescent="0.2">
      <c r="A29" s="204"/>
      <c r="B29" s="186"/>
      <c r="C29" s="186"/>
    </row>
    <row r="30" spans="1:10" s="193" customFormat="1" x14ac:dyDescent="0.2">
      <c r="A30" s="204" t="s">
        <v>1407</v>
      </c>
      <c r="B30" s="181" t="s">
        <v>1406</v>
      </c>
      <c r="C30" s="194"/>
    </row>
    <row r="31" spans="1:10" x14ac:dyDescent="0.2">
      <c r="A31" s="204"/>
      <c r="B31" s="186"/>
      <c r="C31" s="186"/>
    </row>
    <row r="32" spans="1:10" x14ac:dyDescent="0.2">
      <c r="A32" s="204"/>
      <c r="B32" s="423" t="s">
        <v>1405</v>
      </c>
      <c r="C32" s="424"/>
      <c r="D32" s="425" t="s">
        <v>1349</v>
      </c>
    </row>
    <row r="33" spans="1:4" x14ac:dyDescent="0.2">
      <c r="A33" s="204"/>
      <c r="B33" s="426" t="s">
        <v>2680</v>
      </c>
      <c r="C33" s="427"/>
      <c r="D33" s="416">
        <v>0.13142100000000001</v>
      </c>
    </row>
    <row r="34" spans="1:4" x14ac:dyDescent="0.2">
      <c r="A34" s="204"/>
      <c r="B34" s="428" t="s">
        <v>2681</v>
      </c>
      <c r="C34" s="429"/>
      <c r="D34" s="419">
        <v>5.7473000000000003E-2</v>
      </c>
    </row>
    <row r="35" spans="1:4" x14ac:dyDescent="0.2">
      <c r="A35" s="204"/>
      <c r="B35" s="428" t="s">
        <v>1147</v>
      </c>
      <c r="C35" s="429"/>
      <c r="D35" s="419">
        <v>3.6784999999999998E-2</v>
      </c>
    </row>
    <row r="36" spans="1:4" x14ac:dyDescent="0.2">
      <c r="A36" s="204"/>
      <c r="B36" s="428" t="s">
        <v>2682</v>
      </c>
      <c r="C36" s="429"/>
      <c r="D36" s="419">
        <v>3.4979000000000003E-2</v>
      </c>
    </row>
    <row r="37" spans="1:4" x14ac:dyDescent="0.2">
      <c r="A37" s="204"/>
      <c r="B37" s="428" t="s">
        <v>1148</v>
      </c>
      <c r="C37" s="429"/>
      <c r="D37" s="419">
        <v>8.0350000000000005E-3</v>
      </c>
    </row>
    <row r="38" spans="1:4" x14ac:dyDescent="0.2">
      <c r="A38" s="204"/>
      <c r="B38" s="428" t="s">
        <v>2683</v>
      </c>
      <c r="C38" s="429"/>
      <c r="D38" s="419">
        <v>7.7748999999999999E-2</v>
      </c>
    </row>
    <row r="39" spans="1:4" x14ac:dyDescent="0.2">
      <c r="A39" s="204"/>
      <c r="B39" s="428" t="s">
        <v>2684</v>
      </c>
      <c r="C39" s="429"/>
      <c r="D39" s="419">
        <v>7.4898999999999993E-2</v>
      </c>
    </row>
    <row r="40" spans="1:4" x14ac:dyDescent="0.2">
      <c r="A40" s="204"/>
      <c r="B40" s="428" t="s">
        <v>1454</v>
      </c>
      <c r="C40" s="429"/>
      <c r="D40" s="419">
        <v>0.14380999999999999</v>
      </c>
    </row>
    <row r="41" spans="1:4" x14ac:dyDescent="0.2">
      <c r="A41" s="204"/>
      <c r="B41" s="428" t="s">
        <v>2685</v>
      </c>
      <c r="C41" s="429"/>
      <c r="D41" s="419">
        <v>4.9181999999999997E-2</v>
      </c>
    </row>
    <row r="42" spans="1:4" x14ac:dyDescent="0.2">
      <c r="A42" s="204"/>
      <c r="B42" s="428" t="s">
        <v>2686</v>
      </c>
      <c r="C42" s="429"/>
      <c r="D42" s="419">
        <v>8.6174000000000001E-2</v>
      </c>
    </row>
    <row r="43" spans="1:4" x14ac:dyDescent="0.2">
      <c r="A43" s="204"/>
      <c r="B43" s="428" t="s">
        <v>2687</v>
      </c>
      <c r="C43" s="429"/>
      <c r="D43" s="419">
        <v>0.108137</v>
      </c>
    </row>
    <row r="44" spans="1:4" x14ac:dyDescent="0.2">
      <c r="A44" s="204"/>
      <c r="B44" s="428" t="s">
        <v>2688</v>
      </c>
      <c r="C44" s="429"/>
      <c r="D44" s="419">
        <v>1.4298E-2</v>
      </c>
    </row>
    <row r="45" spans="1:4" x14ac:dyDescent="0.2">
      <c r="A45" s="204"/>
      <c r="B45" s="428" t="s">
        <v>1453</v>
      </c>
      <c r="C45" s="429"/>
      <c r="D45" s="419">
        <v>5.1899000000000001E-2</v>
      </c>
    </row>
    <row r="46" spans="1:4" x14ac:dyDescent="0.2">
      <c r="A46" s="204"/>
      <c r="B46" s="428" t="s">
        <v>1149</v>
      </c>
      <c r="C46" s="429"/>
      <c r="D46" s="419">
        <v>0.124554</v>
      </c>
    </row>
    <row r="47" spans="1:4" hidden="1" x14ac:dyDescent="0.2">
      <c r="A47" s="204"/>
      <c r="B47" s="428"/>
      <c r="C47" s="429"/>
      <c r="D47" s="419"/>
    </row>
    <row r="48" spans="1:4" hidden="1" x14ac:dyDescent="0.2">
      <c r="A48" s="204"/>
      <c r="B48" s="428"/>
      <c r="C48" s="429"/>
      <c r="D48" s="419"/>
    </row>
    <row r="49" spans="1:8" hidden="1" x14ac:dyDescent="0.2">
      <c r="A49" s="204"/>
      <c r="B49" s="428"/>
      <c r="C49" s="429"/>
      <c r="D49" s="419"/>
    </row>
    <row r="50" spans="1:8" hidden="1" x14ac:dyDescent="0.2">
      <c r="A50" s="204"/>
      <c r="B50" s="428"/>
      <c r="C50" s="429"/>
      <c r="D50" s="419"/>
    </row>
    <row r="51" spans="1:8" hidden="1" x14ac:dyDescent="0.2">
      <c r="A51" s="204"/>
      <c r="B51" s="428"/>
      <c r="C51" s="429"/>
      <c r="D51" s="419"/>
    </row>
    <row r="52" spans="1:8" hidden="1" x14ac:dyDescent="0.2">
      <c r="A52" s="204"/>
      <c r="B52" s="428"/>
      <c r="C52" s="429"/>
      <c r="D52" s="419"/>
    </row>
    <row r="53" spans="1:8" hidden="1" x14ac:dyDescent="0.2">
      <c r="A53" s="204"/>
      <c r="B53" s="428"/>
      <c r="C53" s="429"/>
      <c r="D53" s="419"/>
    </row>
    <row r="54" spans="1:8" hidden="1" x14ac:dyDescent="0.2">
      <c r="A54" s="204"/>
      <c r="B54" s="428"/>
      <c r="C54" s="429"/>
      <c r="D54" s="419"/>
    </row>
    <row r="55" spans="1:8" hidden="1" x14ac:dyDescent="0.2">
      <c r="A55" s="204"/>
      <c r="B55" s="428"/>
      <c r="C55" s="429"/>
      <c r="D55" s="419"/>
    </row>
    <row r="56" spans="1:8" x14ac:dyDescent="0.2">
      <c r="A56" s="204"/>
      <c r="B56" s="343"/>
      <c r="C56" s="375"/>
      <c r="D56" s="419"/>
    </row>
    <row r="57" spans="1:8" x14ac:dyDescent="0.2">
      <c r="A57" s="204"/>
      <c r="B57" s="428" t="s">
        <v>1150</v>
      </c>
      <c r="C57" s="429"/>
      <c r="D57" s="419">
        <v>0</v>
      </c>
    </row>
    <row r="58" spans="1:8" x14ac:dyDescent="0.2">
      <c r="A58" s="204"/>
      <c r="B58" s="345" t="s">
        <v>1151</v>
      </c>
      <c r="C58" s="376"/>
      <c r="D58" s="422">
        <f>1-SUM(D33:D55)</f>
        <v>6.0499999999996668E-4</v>
      </c>
    </row>
    <row r="59" spans="1:8" x14ac:dyDescent="0.2">
      <c r="A59" s="204"/>
      <c r="B59" s="186"/>
      <c r="C59" s="186"/>
    </row>
    <row r="60" spans="1:8" x14ac:dyDescent="0.2">
      <c r="A60" s="204"/>
    </row>
    <row r="61" spans="1:8" s="164" customFormat="1" x14ac:dyDescent="0.2">
      <c r="A61" s="204" t="s">
        <v>1404</v>
      </c>
      <c r="B61" s="169" t="s">
        <v>1403</v>
      </c>
    </row>
    <row r="62" spans="1:8" s="164" customFormat="1" x14ac:dyDescent="0.2">
      <c r="A62" s="204"/>
      <c r="B62" s="169"/>
    </row>
    <row r="63" spans="1:8" s="164" customFormat="1" x14ac:dyDescent="0.2">
      <c r="A63" s="204"/>
      <c r="B63" s="620" t="s">
        <v>1402</v>
      </c>
      <c r="C63" s="620"/>
      <c r="D63" s="430">
        <v>0.65700000000000003</v>
      </c>
    </row>
    <row r="64" spans="1:8" x14ac:dyDescent="0.2">
      <c r="A64" s="204"/>
      <c r="B64" s="168"/>
      <c r="C64" s="168"/>
      <c r="D64" s="168"/>
      <c r="E64" s="621"/>
      <c r="F64" s="621"/>
      <c r="G64" s="164"/>
      <c r="H64" s="164"/>
    </row>
    <row r="65" spans="1:10" x14ac:dyDescent="0.2">
      <c r="A65" s="204"/>
      <c r="B65" s="329"/>
      <c r="C65" s="431" t="s">
        <v>1398</v>
      </c>
      <c r="D65" s="356" t="s">
        <v>1349</v>
      </c>
      <c r="E65" s="159"/>
      <c r="F65" s="159"/>
      <c r="G65" s="164"/>
      <c r="H65" s="164"/>
      <c r="J65" s="165"/>
    </row>
    <row r="66" spans="1:10" x14ac:dyDescent="0.2">
      <c r="A66" s="204"/>
      <c r="B66" s="432" t="s">
        <v>1397</v>
      </c>
      <c r="C66" s="433" t="s">
        <v>1396</v>
      </c>
      <c r="D66" s="434">
        <v>0.1489</v>
      </c>
      <c r="E66" s="621"/>
      <c r="F66" s="621"/>
      <c r="G66" s="646"/>
      <c r="H66" s="180"/>
    </row>
    <row r="67" spans="1:10" x14ac:dyDescent="0.2">
      <c r="A67" s="204"/>
      <c r="B67" s="340"/>
      <c r="C67" s="435" t="s">
        <v>1395</v>
      </c>
      <c r="D67" s="436">
        <v>8.2600000000000007E-2</v>
      </c>
      <c r="E67" s="159"/>
      <c r="F67" s="159"/>
      <c r="G67" s="646"/>
      <c r="H67" s="180"/>
    </row>
    <row r="68" spans="1:10" x14ac:dyDescent="0.2">
      <c r="A68" s="204"/>
      <c r="B68" s="340"/>
      <c r="C68" s="435" t="s">
        <v>1394</v>
      </c>
      <c r="D68" s="436">
        <v>0.1077</v>
      </c>
      <c r="E68" s="621"/>
      <c r="F68" s="621"/>
      <c r="G68" s="646"/>
      <c r="H68" s="180"/>
    </row>
    <row r="69" spans="1:10" x14ac:dyDescent="0.2">
      <c r="A69" s="204"/>
      <c r="B69" s="340"/>
      <c r="C69" s="435" t="s">
        <v>1393</v>
      </c>
      <c r="D69" s="436">
        <v>0.1447</v>
      </c>
      <c r="E69" s="159"/>
      <c r="F69" s="159"/>
      <c r="G69" s="646"/>
      <c r="H69" s="180"/>
    </row>
    <row r="70" spans="1:10" x14ac:dyDescent="0.2">
      <c r="A70" s="204"/>
      <c r="B70" s="340"/>
      <c r="C70" s="435" t="s">
        <v>1392</v>
      </c>
      <c r="D70" s="436">
        <v>0.19719999999999999</v>
      </c>
      <c r="E70" s="621"/>
      <c r="F70" s="621"/>
      <c r="G70" s="646"/>
      <c r="H70" s="180"/>
    </row>
    <row r="71" spans="1:10" x14ac:dyDescent="0.2">
      <c r="A71" s="204"/>
      <c r="B71" s="340"/>
      <c r="C71" s="435" t="s">
        <v>1391</v>
      </c>
      <c r="D71" s="436">
        <v>0.1139</v>
      </c>
      <c r="E71" s="159"/>
      <c r="F71" s="159"/>
      <c r="G71" s="646"/>
      <c r="H71" s="180"/>
    </row>
    <row r="72" spans="1:10" x14ac:dyDescent="0.2">
      <c r="A72" s="204"/>
      <c r="B72" s="340"/>
      <c r="C72" s="435" t="s">
        <v>1390</v>
      </c>
      <c r="D72" s="436">
        <v>0.11070000000000001</v>
      </c>
      <c r="E72" s="621"/>
      <c r="F72" s="621"/>
      <c r="G72" s="646"/>
      <c r="H72" s="180"/>
    </row>
    <row r="73" spans="1:10" x14ac:dyDescent="0.2">
      <c r="A73" s="204"/>
      <c r="B73" s="340"/>
      <c r="C73" s="435" t="s">
        <v>1389</v>
      </c>
      <c r="D73" s="436">
        <v>7.46E-2</v>
      </c>
      <c r="E73" s="159"/>
      <c r="F73" s="159"/>
      <c r="G73" s="646"/>
      <c r="H73" s="180"/>
    </row>
    <row r="74" spans="1:10" x14ac:dyDescent="0.2">
      <c r="A74" s="204"/>
      <c r="B74" s="340"/>
      <c r="C74" s="435" t="s">
        <v>1388</v>
      </c>
      <c r="D74" s="436">
        <v>1.9599999999999999E-2</v>
      </c>
      <c r="E74" s="621"/>
      <c r="F74" s="621"/>
      <c r="G74" s="646"/>
      <c r="H74" s="180"/>
    </row>
    <row r="75" spans="1:10" x14ac:dyDescent="0.2">
      <c r="A75" s="204"/>
      <c r="B75" s="340"/>
      <c r="C75" s="435" t="s">
        <v>1387</v>
      </c>
      <c r="D75" s="436">
        <v>0</v>
      </c>
      <c r="E75" s="159"/>
      <c r="F75" s="159"/>
      <c r="G75" s="646"/>
      <c r="H75" s="180"/>
    </row>
    <row r="76" spans="1:10" x14ac:dyDescent="0.2">
      <c r="A76" s="204"/>
      <c r="B76" s="340"/>
      <c r="C76" s="435" t="s">
        <v>1386</v>
      </c>
      <c r="D76" s="436">
        <v>0</v>
      </c>
      <c r="E76" s="621"/>
      <c r="F76" s="621"/>
      <c r="G76" s="646"/>
      <c r="H76" s="180"/>
    </row>
    <row r="77" spans="1:10" x14ac:dyDescent="0.2">
      <c r="A77" s="204"/>
      <c r="B77" s="340"/>
      <c r="C77" s="435" t="s">
        <v>1385</v>
      </c>
      <c r="D77" s="436">
        <v>0</v>
      </c>
      <c r="E77" s="159"/>
      <c r="F77" s="159"/>
      <c r="G77" s="646"/>
      <c r="H77" s="180"/>
    </row>
    <row r="78" spans="1:10" x14ac:dyDescent="0.2">
      <c r="A78" s="204"/>
      <c r="B78" s="332"/>
      <c r="C78" s="437" t="s">
        <v>1384</v>
      </c>
      <c r="D78" s="438">
        <v>0</v>
      </c>
      <c r="E78" s="173"/>
      <c r="F78" s="173"/>
      <c r="G78" s="647"/>
      <c r="H78" s="180"/>
    </row>
    <row r="79" spans="1:10" x14ac:dyDescent="0.2">
      <c r="A79" s="204"/>
      <c r="G79" s="648"/>
      <c r="H79" s="182"/>
    </row>
    <row r="80" spans="1:10" x14ac:dyDescent="0.2">
      <c r="A80" s="204"/>
      <c r="G80" s="648"/>
      <c r="H80" s="182"/>
    </row>
    <row r="81" spans="1:9" s="164" customFormat="1" x14ac:dyDescent="0.2">
      <c r="A81" s="204" t="s">
        <v>1401</v>
      </c>
      <c r="B81" s="169" t="s">
        <v>1400</v>
      </c>
      <c r="G81" s="649"/>
      <c r="H81" s="183"/>
    </row>
    <row r="82" spans="1:9" s="164" customFormat="1" x14ac:dyDescent="0.2">
      <c r="A82" s="204"/>
      <c r="B82" s="169"/>
      <c r="G82" s="649"/>
      <c r="H82" s="183"/>
    </row>
    <row r="83" spans="1:9" s="164" customFormat="1" x14ac:dyDescent="0.2">
      <c r="A83" s="204"/>
      <c r="B83" s="624" t="s">
        <v>1399</v>
      </c>
      <c r="C83" s="625"/>
      <c r="D83" s="430">
        <v>0.66269999999999996</v>
      </c>
      <c r="G83" s="649"/>
      <c r="H83" s="183"/>
    </row>
    <row r="84" spans="1:9" s="164" customFormat="1" x14ac:dyDescent="0.2">
      <c r="A84" s="204"/>
      <c r="B84" s="169"/>
      <c r="G84" s="649"/>
      <c r="H84" s="183"/>
    </row>
    <row r="85" spans="1:9" x14ac:dyDescent="0.2">
      <c r="A85" s="204"/>
      <c r="B85" s="329"/>
      <c r="C85" s="393" t="s">
        <v>1398</v>
      </c>
      <c r="D85" s="335" t="s">
        <v>1349</v>
      </c>
      <c r="E85" s="159"/>
      <c r="F85" s="159"/>
      <c r="G85" s="649"/>
      <c r="H85" s="183"/>
      <c r="I85" s="164"/>
    </row>
    <row r="86" spans="1:9" x14ac:dyDescent="0.2">
      <c r="A86" s="204"/>
      <c r="B86" s="432" t="s">
        <v>1397</v>
      </c>
      <c r="C86" s="433" t="s">
        <v>1396</v>
      </c>
      <c r="D86" s="416">
        <v>0.15690000000000001</v>
      </c>
      <c r="E86" s="173"/>
      <c r="F86" s="173"/>
      <c r="G86" s="649"/>
      <c r="H86" s="183"/>
      <c r="I86" s="164"/>
    </row>
    <row r="87" spans="1:9" x14ac:dyDescent="0.2">
      <c r="A87" s="204"/>
      <c r="B87" s="340"/>
      <c r="C87" s="435" t="s">
        <v>1395</v>
      </c>
      <c r="D87" s="419">
        <v>7.7399999999999997E-2</v>
      </c>
      <c r="E87" s="173"/>
      <c r="F87" s="173"/>
      <c r="G87" s="649"/>
      <c r="H87" s="183"/>
      <c r="I87" s="164"/>
    </row>
    <row r="88" spans="1:9" x14ac:dyDescent="0.2">
      <c r="A88" s="204"/>
      <c r="B88" s="340"/>
      <c r="C88" s="435" t="s">
        <v>1394</v>
      </c>
      <c r="D88" s="419">
        <v>9.9299999999999999E-2</v>
      </c>
      <c r="E88" s="173"/>
      <c r="F88" s="173"/>
      <c r="G88" s="649"/>
      <c r="H88" s="183"/>
      <c r="I88" s="164"/>
    </row>
    <row r="89" spans="1:9" x14ac:dyDescent="0.2">
      <c r="A89" s="204"/>
      <c r="B89" s="340"/>
      <c r="C89" s="435" t="s">
        <v>1393</v>
      </c>
      <c r="D89" s="419">
        <v>0.13239999999999999</v>
      </c>
      <c r="E89" s="173"/>
      <c r="F89" s="173"/>
      <c r="G89" s="649"/>
      <c r="H89" s="183"/>
      <c r="I89" s="164"/>
    </row>
    <row r="90" spans="1:9" x14ac:dyDescent="0.2">
      <c r="A90" s="204"/>
      <c r="B90" s="340"/>
      <c r="C90" s="435" t="s">
        <v>1392</v>
      </c>
      <c r="D90" s="419">
        <v>0.18090000000000001</v>
      </c>
      <c r="E90" s="173"/>
      <c r="F90" s="173"/>
      <c r="G90" s="649"/>
      <c r="H90" s="183"/>
      <c r="I90" s="164"/>
    </row>
    <row r="91" spans="1:9" x14ac:dyDescent="0.2">
      <c r="A91" s="204"/>
      <c r="B91" s="340"/>
      <c r="C91" s="435" t="s">
        <v>1391</v>
      </c>
      <c r="D91" s="419">
        <v>0.11550000000000001</v>
      </c>
      <c r="E91" s="173"/>
      <c r="F91" s="173"/>
      <c r="G91" s="649"/>
      <c r="H91" s="183"/>
      <c r="I91" s="164"/>
    </row>
    <row r="92" spans="1:9" x14ac:dyDescent="0.2">
      <c r="A92" s="204"/>
      <c r="B92" s="340"/>
      <c r="C92" s="435" t="s">
        <v>1390</v>
      </c>
      <c r="D92" s="419">
        <v>0.11700000000000001</v>
      </c>
      <c r="E92" s="173"/>
      <c r="F92" s="173"/>
      <c r="G92" s="649"/>
      <c r="H92" s="183"/>
      <c r="I92" s="164"/>
    </row>
    <row r="93" spans="1:9" x14ac:dyDescent="0.2">
      <c r="A93" s="204"/>
      <c r="B93" s="340"/>
      <c r="C93" s="435" t="s">
        <v>1389</v>
      </c>
      <c r="D93" s="419">
        <v>8.4199999999999997E-2</v>
      </c>
      <c r="E93" s="173"/>
      <c r="F93" s="173"/>
      <c r="G93" s="649"/>
      <c r="H93" s="183"/>
      <c r="I93" s="164"/>
    </row>
    <row r="94" spans="1:9" x14ac:dyDescent="0.2">
      <c r="A94" s="204"/>
      <c r="B94" s="340"/>
      <c r="C94" s="435" t="s">
        <v>1388</v>
      </c>
      <c r="D94" s="419">
        <v>3.0200000000000001E-2</v>
      </c>
      <c r="E94" s="173"/>
      <c r="F94" s="173"/>
      <c r="G94" s="649"/>
      <c r="H94" s="183"/>
      <c r="I94" s="164"/>
    </row>
    <row r="95" spans="1:9" x14ac:dyDescent="0.2">
      <c r="A95" s="204"/>
      <c r="B95" s="340"/>
      <c r="C95" s="435" t="s">
        <v>1387</v>
      </c>
      <c r="D95" s="419">
        <v>5.0000000000000001E-3</v>
      </c>
      <c r="E95" s="173"/>
      <c r="F95" s="173"/>
      <c r="G95" s="649"/>
      <c r="H95" s="183"/>
      <c r="I95" s="164"/>
    </row>
    <row r="96" spans="1:9" x14ac:dyDescent="0.2">
      <c r="A96" s="204"/>
      <c r="B96" s="340"/>
      <c r="C96" s="435" t="s">
        <v>1386</v>
      </c>
      <c r="D96" s="419">
        <v>1.4E-3</v>
      </c>
      <c r="E96" s="173"/>
      <c r="F96" s="173"/>
      <c r="G96" s="649"/>
      <c r="H96" s="183"/>
      <c r="I96" s="164"/>
    </row>
    <row r="97" spans="1:9" x14ac:dyDescent="0.2">
      <c r="A97" s="204"/>
      <c r="B97" s="340"/>
      <c r="C97" s="435" t="s">
        <v>1385</v>
      </c>
      <c r="D97" s="419">
        <v>0</v>
      </c>
      <c r="E97" s="173"/>
      <c r="F97" s="173"/>
      <c r="G97" s="183"/>
      <c r="H97" s="183"/>
      <c r="I97" s="164"/>
    </row>
    <row r="98" spans="1:9" x14ac:dyDescent="0.2">
      <c r="A98" s="204"/>
      <c r="B98" s="332"/>
      <c r="C98" s="437" t="s">
        <v>1384</v>
      </c>
      <c r="D98" s="422">
        <v>0</v>
      </c>
      <c r="E98" s="173"/>
      <c r="F98" s="173"/>
      <c r="G98" s="168"/>
    </row>
    <row r="99" spans="1:9" x14ac:dyDescent="0.2">
      <c r="A99" s="204"/>
      <c r="B99" s="186"/>
      <c r="C99" s="186"/>
    </row>
    <row r="100" spans="1:9" x14ac:dyDescent="0.2">
      <c r="A100" s="204"/>
      <c r="B100" s="186"/>
      <c r="C100" s="186"/>
    </row>
    <row r="101" spans="1:9" x14ac:dyDescent="0.2">
      <c r="A101" s="204" t="s">
        <v>1383</v>
      </c>
      <c r="B101" s="169" t="s">
        <v>1382</v>
      </c>
    </row>
    <row r="102" spans="1:9" x14ac:dyDescent="0.2">
      <c r="A102" s="204"/>
      <c r="B102" s="169"/>
    </row>
    <row r="103" spans="1:9" x14ac:dyDescent="0.2">
      <c r="A103" s="204"/>
      <c r="B103" s="168"/>
      <c r="D103" s="168"/>
      <c r="E103" s="356" t="s">
        <v>1349</v>
      </c>
      <c r="F103" s="159"/>
      <c r="G103" s="175"/>
    </row>
    <row r="104" spans="1:9" x14ac:dyDescent="0.2">
      <c r="A104" s="439"/>
      <c r="B104" s="440" t="s">
        <v>1381</v>
      </c>
      <c r="C104" s="361"/>
      <c r="D104" s="361"/>
      <c r="E104" s="441">
        <v>4.4699999999999997E-2</v>
      </c>
      <c r="F104" s="173"/>
      <c r="G104" s="168"/>
    </row>
    <row r="105" spans="1:9" x14ac:dyDescent="0.2">
      <c r="A105" s="439"/>
      <c r="B105" s="442" t="s">
        <v>1380</v>
      </c>
      <c r="C105" s="366"/>
      <c r="D105" s="366"/>
      <c r="E105" s="443">
        <v>0.40150000000000002</v>
      </c>
      <c r="F105" s="173"/>
      <c r="G105" s="168"/>
    </row>
    <row r="106" spans="1:9" x14ac:dyDescent="0.2">
      <c r="A106" s="439"/>
      <c r="B106" s="444"/>
      <c r="C106" s="333"/>
      <c r="D106" s="445" t="s">
        <v>1379</v>
      </c>
      <c r="E106" s="446">
        <f>SUM(E104:E105)</f>
        <v>0.44620000000000004</v>
      </c>
      <c r="F106" s="173"/>
      <c r="G106" s="168"/>
    </row>
    <row r="107" spans="1:9" x14ac:dyDescent="0.2">
      <c r="A107" s="204"/>
      <c r="B107" s="447" t="s">
        <v>1378</v>
      </c>
      <c r="C107" s="626" t="s">
        <v>1377</v>
      </c>
      <c r="D107" s="627"/>
      <c r="E107" s="441">
        <v>8.3999999999999995E-3</v>
      </c>
      <c r="F107" s="173"/>
      <c r="G107" s="168"/>
    </row>
    <row r="108" spans="1:9" x14ac:dyDescent="0.2">
      <c r="A108" s="204"/>
      <c r="B108" s="448"/>
      <c r="C108" s="628" t="s">
        <v>1376</v>
      </c>
      <c r="D108" s="629" t="s">
        <v>1374</v>
      </c>
      <c r="E108" s="449">
        <v>0.48230000000000001</v>
      </c>
      <c r="F108" s="173"/>
      <c r="G108" s="168"/>
    </row>
    <row r="109" spans="1:9" x14ac:dyDescent="0.2">
      <c r="A109" s="204"/>
      <c r="B109" s="448"/>
      <c r="C109" s="628" t="s">
        <v>1375</v>
      </c>
      <c r="D109" s="629" t="s">
        <v>1374</v>
      </c>
      <c r="E109" s="449">
        <v>6.3E-2</v>
      </c>
      <c r="F109" s="173"/>
      <c r="G109" s="168"/>
    </row>
    <row r="110" spans="1:9" x14ac:dyDescent="0.2">
      <c r="A110" s="204"/>
      <c r="B110" s="450"/>
      <c r="C110" s="622" t="s">
        <v>1150</v>
      </c>
      <c r="D110" s="623" t="s">
        <v>1374</v>
      </c>
      <c r="E110" s="443">
        <v>0</v>
      </c>
      <c r="F110" s="173"/>
      <c r="G110" s="168"/>
    </row>
    <row r="111" spans="1:9" x14ac:dyDescent="0.2">
      <c r="A111" s="204"/>
      <c r="B111" s="451"/>
      <c r="C111" s="330"/>
      <c r="D111" s="387" t="s">
        <v>1373</v>
      </c>
      <c r="E111" s="446">
        <f>SUM(E107:E110)</f>
        <v>0.55370000000000008</v>
      </c>
      <c r="F111" s="173"/>
      <c r="G111" s="168"/>
      <c r="H111" s="168"/>
    </row>
    <row r="112" spans="1:9" x14ac:dyDescent="0.2">
      <c r="A112" s="204"/>
      <c r="B112" s="162"/>
      <c r="E112" s="168"/>
      <c r="H112" s="168"/>
      <c r="I112" s="168"/>
    </row>
    <row r="113" spans="1:10" x14ac:dyDescent="0.2">
      <c r="A113" s="204"/>
      <c r="B113" s="162"/>
      <c r="H113" s="168"/>
      <c r="I113" s="168"/>
    </row>
    <row r="114" spans="1:10" x14ac:dyDescent="0.2">
      <c r="A114" s="353" t="s">
        <v>1372</v>
      </c>
      <c r="B114" s="178" t="s">
        <v>1371</v>
      </c>
      <c r="H114" s="168"/>
      <c r="I114" s="168"/>
    </row>
    <row r="115" spans="1:10" x14ac:dyDescent="0.2">
      <c r="A115" s="204"/>
      <c r="B115" s="178"/>
      <c r="H115" s="168"/>
      <c r="I115" s="168"/>
    </row>
    <row r="116" spans="1:10" x14ac:dyDescent="0.2">
      <c r="A116" s="204"/>
      <c r="B116" s="335" t="s">
        <v>1370</v>
      </c>
      <c r="C116" s="356" t="s">
        <v>1349</v>
      </c>
      <c r="D116" s="159"/>
      <c r="E116" s="159"/>
      <c r="H116" s="168"/>
    </row>
    <row r="117" spans="1:10" x14ac:dyDescent="0.2">
      <c r="A117" s="204"/>
      <c r="B117" s="452" t="s">
        <v>1369</v>
      </c>
      <c r="C117" s="441">
        <v>1.7100000000000001E-2</v>
      </c>
      <c r="D117" s="173"/>
      <c r="E117" s="173"/>
      <c r="H117" s="168"/>
    </row>
    <row r="118" spans="1:10" x14ac:dyDescent="0.2">
      <c r="A118" s="204"/>
      <c r="B118" s="453" t="s">
        <v>1368</v>
      </c>
      <c r="C118" s="449">
        <v>7.9500000000000001E-2</v>
      </c>
      <c r="D118" s="173"/>
      <c r="E118" s="173"/>
      <c r="H118" s="168"/>
    </row>
    <row r="119" spans="1:10" x14ac:dyDescent="0.2">
      <c r="A119" s="204"/>
      <c r="B119" s="453" t="s">
        <v>1367</v>
      </c>
      <c r="C119" s="449">
        <v>0.11899999999999999</v>
      </c>
      <c r="D119" s="173"/>
      <c r="E119" s="173"/>
      <c r="H119" s="168"/>
    </row>
    <row r="120" spans="1:10" x14ac:dyDescent="0.2">
      <c r="A120" s="204"/>
      <c r="B120" s="453" t="s">
        <v>1366</v>
      </c>
      <c r="C120" s="449">
        <v>0.28249999999999997</v>
      </c>
      <c r="D120" s="173"/>
      <c r="E120" s="173"/>
      <c r="H120" s="168"/>
    </row>
    <row r="121" spans="1:10" x14ac:dyDescent="0.2">
      <c r="A121" s="204"/>
      <c r="B121" s="454" t="s">
        <v>1365</v>
      </c>
      <c r="C121" s="443">
        <v>0.50180000000000002</v>
      </c>
      <c r="D121" s="173"/>
      <c r="E121" s="173"/>
      <c r="H121" s="168"/>
    </row>
    <row r="122" spans="1:10" x14ac:dyDescent="0.2">
      <c r="A122" s="204"/>
      <c r="B122" s="168"/>
      <c r="C122" s="168"/>
      <c r="D122" s="168"/>
      <c r="E122" s="168"/>
      <c r="H122" s="168"/>
      <c r="I122" s="168"/>
      <c r="J122" s="168"/>
    </row>
    <row r="123" spans="1:10" x14ac:dyDescent="0.2">
      <c r="A123" s="204"/>
    </row>
    <row r="124" spans="1:10" x14ac:dyDescent="0.2">
      <c r="A124" s="204" t="s">
        <v>1364</v>
      </c>
      <c r="B124" s="178" t="s">
        <v>1363</v>
      </c>
    </row>
    <row r="125" spans="1:10" x14ac:dyDescent="0.2">
      <c r="A125" s="204"/>
      <c r="B125" s="178"/>
    </row>
    <row r="126" spans="1:10" x14ac:dyDescent="0.2">
      <c r="A126" s="204"/>
      <c r="B126" s="168"/>
      <c r="C126" s="356" t="s">
        <v>1349</v>
      </c>
      <c r="D126" s="171"/>
    </row>
    <row r="127" spans="1:10" x14ac:dyDescent="0.2">
      <c r="A127" s="204"/>
      <c r="B127" s="360" t="s">
        <v>12</v>
      </c>
      <c r="C127" s="455">
        <v>0.80910000000000004</v>
      </c>
      <c r="D127" s="168"/>
    </row>
    <row r="128" spans="1:10" x14ac:dyDescent="0.2">
      <c r="A128" s="204"/>
      <c r="B128" s="371" t="s">
        <v>1362</v>
      </c>
      <c r="C128" s="456">
        <v>2.3800000000000002E-2</v>
      </c>
      <c r="D128" s="168"/>
    </row>
    <row r="129" spans="1:4" x14ac:dyDescent="0.2">
      <c r="A129" s="204"/>
      <c r="B129" s="371" t="s">
        <v>13</v>
      </c>
      <c r="C129" s="456">
        <v>0.1671</v>
      </c>
      <c r="D129" s="168"/>
    </row>
    <row r="130" spans="1:4" x14ac:dyDescent="0.2">
      <c r="A130" s="204"/>
      <c r="B130" s="371" t="s">
        <v>2</v>
      </c>
      <c r="C130" s="456">
        <v>0</v>
      </c>
      <c r="D130" s="168"/>
    </row>
    <row r="131" spans="1:4" x14ac:dyDescent="0.2">
      <c r="A131" s="204"/>
      <c r="B131" s="372" t="s">
        <v>1151</v>
      </c>
      <c r="C131" s="457">
        <v>0</v>
      </c>
      <c r="D131" s="168"/>
    </row>
    <row r="132" spans="1:4" s="187" customFormat="1" x14ac:dyDescent="0.2">
      <c r="A132" s="353"/>
      <c r="D132" s="173"/>
    </row>
    <row r="133" spans="1:4" x14ac:dyDescent="0.2">
      <c r="A133" s="204"/>
    </row>
    <row r="134" spans="1:4" x14ac:dyDescent="0.2">
      <c r="A134" s="353" t="s">
        <v>1361</v>
      </c>
      <c r="B134" s="178" t="s">
        <v>1360</v>
      </c>
    </row>
    <row r="135" spans="1:4" x14ac:dyDescent="0.2">
      <c r="A135" s="204"/>
    </row>
    <row r="136" spans="1:4" x14ac:dyDescent="0.2">
      <c r="A136" s="204"/>
      <c r="B136" s="168"/>
      <c r="C136" s="335" t="s">
        <v>1349</v>
      </c>
      <c r="D136" s="171"/>
    </row>
    <row r="137" spans="1:4" x14ac:dyDescent="0.2">
      <c r="A137" s="204"/>
      <c r="B137" s="360" t="s">
        <v>14</v>
      </c>
      <c r="C137" s="441">
        <v>1</v>
      </c>
      <c r="D137" s="167"/>
    </row>
    <row r="138" spans="1:4" x14ac:dyDescent="0.2">
      <c r="A138" s="204"/>
      <c r="B138" s="371" t="s">
        <v>1359</v>
      </c>
      <c r="C138" s="449">
        <v>0</v>
      </c>
      <c r="D138" s="167"/>
    </row>
    <row r="139" spans="1:4" x14ac:dyDescent="0.2">
      <c r="A139" s="204"/>
      <c r="B139" s="371" t="s">
        <v>1358</v>
      </c>
      <c r="C139" s="449">
        <v>0</v>
      </c>
      <c r="D139" s="167"/>
    </row>
    <row r="140" spans="1:4" x14ac:dyDescent="0.2">
      <c r="A140" s="204"/>
      <c r="B140" s="371" t="s">
        <v>2</v>
      </c>
      <c r="C140" s="449">
        <v>0</v>
      </c>
      <c r="D140" s="168"/>
    </row>
    <row r="141" spans="1:4" x14ac:dyDescent="0.2">
      <c r="A141" s="204"/>
      <c r="B141" s="372" t="s">
        <v>1151</v>
      </c>
      <c r="C141" s="443">
        <v>0</v>
      </c>
      <c r="D141" s="168"/>
    </row>
    <row r="142" spans="1:4" x14ac:dyDescent="0.2">
      <c r="A142" s="204"/>
    </row>
    <row r="143" spans="1:4" x14ac:dyDescent="0.2">
      <c r="A143" s="204"/>
    </row>
    <row r="144" spans="1:4" x14ac:dyDescent="0.2">
      <c r="A144" s="204" t="s">
        <v>1357</v>
      </c>
      <c r="B144" s="181" t="s">
        <v>1356</v>
      </c>
    </row>
    <row r="145" spans="1:4" x14ac:dyDescent="0.2">
      <c r="A145" s="204"/>
    </row>
    <row r="146" spans="1:4" x14ac:dyDescent="0.2">
      <c r="A146" s="204"/>
      <c r="B146" s="168"/>
      <c r="C146" s="335" t="s">
        <v>1349</v>
      </c>
    </row>
    <row r="147" spans="1:4" x14ac:dyDescent="0.2">
      <c r="A147" s="204"/>
      <c r="B147" s="360" t="s">
        <v>1355</v>
      </c>
      <c r="C147" s="441">
        <v>0.97940000000000005</v>
      </c>
    </row>
    <row r="148" spans="1:4" x14ac:dyDescent="0.2">
      <c r="A148" s="204"/>
      <c r="B148" s="371" t="s">
        <v>1354</v>
      </c>
      <c r="C148" s="449">
        <v>1.8599999999999998E-2</v>
      </c>
    </row>
    <row r="149" spans="1:4" x14ac:dyDescent="0.2">
      <c r="A149" s="204"/>
      <c r="B149" s="371" t="s">
        <v>1353</v>
      </c>
      <c r="C149" s="449">
        <v>2.0999999999999999E-3</v>
      </c>
    </row>
    <row r="150" spans="1:4" x14ac:dyDescent="0.2">
      <c r="A150" s="204"/>
      <c r="B150" s="371" t="s">
        <v>1352</v>
      </c>
      <c r="C150" s="449">
        <v>0</v>
      </c>
    </row>
    <row r="151" spans="1:4" x14ac:dyDescent="0.2">
      <c r="A151" s="204"/>
      <c r="B151" s="371" t="s">
        <v>2</v>
      </c>
      <c r="C151" s="449">
        <v>0</v>
      </c>
    </row>
    <row r="152" spans="1:4" x14ac:dyDescent="0.2">
      <c r="A152" s="204"/>
      <c r="B152" s="372" t="s">
        <v>1151</v>
      </c>
      <c r="C152" s="443">
        <v>0</v>
      </c>
    </row>
    <row r="153" spans="1:4" x14ac:dyDescent="0.2">
      <c r="A153" s="204"/>
    </row>
    <row r="154" spans="1:4" x14ac:dyDescent="0.2">
      <c r="A154" s="204"/>
    </row>
    <row r="155" spans="1:4" x14ac:dyDescent="0.2">
      <c r="A155" s="353" t="s">
        <v>1351</v>
      </c>
      <c r="B155" s="169" t="s">
        <v>1350</v>
      </c>
    </row>
    <row r="156" spans="1:4" x14ac:dyDescent="0.2">
      <c r="A156" s="204"/>
    </row>
    <row r="157" spans="1:4" x14ac:dyDescent="0.2">
      <c r="A157" s="204"/>
      <c r="D157" s="356" t="s">
        <v>1349</v>
      </c>
    </row>
    <row r="158" spans="1:4" x14ac:dyDescent="0.2">
      <c r="A158" s="204"/>
      <c r="B158" s="339" t="s">
        <v>1348</v>
      </c>
      <c r="C158" s="374"/>
      <c r="D158" s="458">
        <v>0.61460000000000004</v>
      </c>
    </row>
    <row r="159" spans="1:4" x14ac:dyDescent="0.2">
      <c r="A159" s="204"/>
      <c r="B159" s="343" t="s">
        <v>1347</v>
      </c>
      <c r="C159" s="375"/>
      <c r="D159" s="459">
        <v>0.1772</v>
      </c>
    </row>
    <row r="160" spans="1:4" x14ac:dyDescent="0.2">
      <c r="A160" s="204"/>
      <c r="B160" s="343" t="s">
        <v>1346</v>
      </c>
      <c r="C160" s="375"/>
      <c r="D160" s="459">
        <v>0.123</v>
      </c>
    </row>
    <row r="161" spans="1:10" x14ac:dyDescent="0.2">
      <c r="A161" s="204"/>
      <c r="B161" s="343" t="s">
        <v>1345</v>
      </c>
      <c r="C161" s="375"/>
      <c r="D161" s="459">
        <v>2.5899999999999999E-2</v>
      </c>
    </row>
    <row r="162" spans="1:10" x14ac:dyDescent="0.2">
      <c r="A162" s="204"/>
      <c r="B162" s="343" t="s">
        <v>1344</v>
      </c>
      <c r="C162" s="375"/>
      <c r="D162" s="459">
        <v>5.9299999999999999E-2</v>
      </c>
    </row>
    <row r="163" spans="1:10" x14ac:dyDescent="0.2">
      <c r="A163" s="204"/>
      <c r="B163" s="343" t="s">
        <v>1343</v>
      </c>
      <c r="C163" s="375"/>
      <c r="D163" s="459">
        <v>0</v>
      </c>
    </row>
    <row r="164" spans="1:10" x14ac:dyDescent="0.2">
      <c r="A164" s="204"/>
      <c r="B164" s="345" t="s">
        <v>1151</v>
      </c>
      <c r="C164" s="376"/>
      <c r="D164" s="460">
        <v>0</v>
      </c>
    </row>
    <row r="165" spans="1:10" x14ac:dyDescent="0.2">
      <c r="A165" s="204"/>
    </row>
    <row r="166" spans="1:10" x14ac:dyDescent="0.2">
      <c r="A166" s="204"/>
      <c r="B166" s="168"/>
      <c r="C166" s="168"/>
      <c r="D166" s="168"/>
      <c r="E166" s="168"/>
      <c r="F166" s="168"/>
      <c r="G166" s="168"/>
      <c r="H166" s="168"/>
      <c r="I166" s="168"/>
      <c r="J166" s="168"/>
    </row>
    <row r="167" spans="1:10" x14ac:dyDescent="0.2">
      <c r="A167" s="204" t="s">
        <v>1342</v>
      </c>
      <c r="B167" s="178" t="s">
        <v>1341</v>
      </c>
      <c r="F167" s="168"/>
    </row>
    <row r="168" spans="1:10" x14ac:dyDescent="0.2">
      <c r="A168" s="204"/>
      <c r="B168" s="178"/>
      <c r="F168" s="168"/>
    </row>
    <row r="169" spans="1:10" x14ac:dyDescent="0.2">
      <c r="A169" s="204"/>
      <c r="B169" s="339" t="s">
        <v>1340</v>
      </c>
      <c r="C169" s="461"/>
      <c r="D169" s="310">
        <v>503143</v>
      </c>
      <c r="E169" s="176"/>
      <c r="F169" s="176"/>
      <c r="G169" s="176"/>
      <c r="I169" s="185"/>
    </row>
    <row r="170" spans="1:10" x14ac:dyDescent="0.2">
      <c r="A170" s="204"/>
      <c r="B170" s="345" t="s">
        <v>1339</v>
      </c>
      <c r="C170" s="462"/>
      <c r="D170" s="311">
        <v>58330.45</v>
      </c>
      <c r="E170" s="176"/>
      <c r="F170" s="176"/>
      <c r="G170" s="176"/>
    </row>
    <row r="171" spans="1:10" s="187" customFormat="1" x14ac:dyDescent="0.2">
      <c r="A171" s="353"/>
      <c r="B171" s="186"/>
      <c r="C171" s="159"/>
      <c r="D171" s="176"/>
      <c r="E171" s="176"/>
      <c r="F171" s="176"/>
      <c r="G171" s="176"/>
    </row>
    <row r="172" spans="1:10" s="187" customFormat="1" ht="25.5" x14ac:dyDescent="0.2">
      <c r="A172" s="353"/>
      <c r="B172" s="186"/>
      <c r="C172" s="159"/>
      <c r="D172" s="407" t="s">
        <v>1338</v>
      </c>
      <c r="E172" s="176"/>
      <c r="F172" s="176"/>
      <c r="G172" s="176"/>
    </row>
    <row r="173" spans="1:10" x14ac:dyDescent="0.2">
      <c r="A173" s="204"/>
      <c r="B173" s="339" t="s">
        <v>1337</v>
      </c>
      <c r="C173" s="374"/>
      <c r="D173" s="458">
        <v>9.3999999999999994E-5</v>
      </c>
      <c r="E173" s="173"/>
      <c r="F173" s="173"/>
      <c r="G173" s="173"/>
    </row>
    <row r="174" spans="1:10" x14ac:dyDescent="0.2">
      <c r="A174" s="204"/>
      <c r="B174" s="345" t="s">
        <v>1336</v>
      </c>
      <c r="C174" s="376"/>
      <c r="D174" s="460">
        <v>1.8599999999999999E-4</v>
      </c>
      <c r="E174" s="173"/>
      <c r="F174" s="173"/>
      <c r="G174" s="173"/>
    </row>
    <row r="175" spans="1:10" s="187" customFormat="1" x14ac:dyDescent="0.2">
      <c r="A175" s="353"/>
      <c r="B175" s="186"/>
      <c r="C175" s="186"/>
      <c r="D175" s="173"/>
      <c r="E175" s="173"/>
      <c r="F175" s="173"/>
      <c r="G175" s="173"/>
    </row>
    <row r="176" spans="1:10" s="187" customFormat="1" x14ac:dyDescent="0.2">
      <c r="A176" s="353"/>
      <c r="B176" s="186"/>
      <c r="C176" s="186"/>
      <c r="D176" s="173"/>
      <c r="E176" s="173"/>
      <c r="F176" s="173"/>
      <c r="G176" s="173"/>
    </row>
    <row r="177" spans="1:7" ht="51" x14ac:dyDescent="0.2">
      <c r="A177" s="502"/>
      <c r="B177" s="503" t="s">
        <v>1335</v>
      </c>
      <c r="C177" s="477" t="s">
        <v>1334</v>
      </c>
      <c r="D177" s="477" t="s">
        <v>1333</v>
      </c>
      <c r="E177" s="477" t="s">
        <v>1332</v>
      </c>
      <c r="F177" s="504"/>
    </row>
    <row r="178" spans="1:7" x14ac:dyDescent="0.2">
      <c r="A178" s="502"/>
      <c r="B178" s="509" t="s">
        <v>1152</v>
      </c>
      <c r="C178" s="505">
        <v>488603</v>
      </c>
      <c r="D178" s="505">
        <v>25613.813099999999</v>
      </c>
      <c r="E178" s="506">
        <f t="shared" ref="E178:E183" si="0">D178/$D$184</f>
        <v>0.87274515466423486</v>
      </c>
      <c r="F178" s="504"/>
    </row>
    <row r="179" spans="1:7" x14ac:dyDescent="0.2">
      <c r="A179" s="502"/>
      <c r="B179" s="509" t="s">
        <v>1153</v>
      </c>
      <c r="C179" s="505">
        <v>14081</v>
      </c>
      <c r="D179" s="505">
        <v>3532.9951999999998</v>
      </c>
      <c r="E179" s="506">
        <f t="shared" si="0"/>
        <v>0.12038053179407322</v>
      </c>
      <c r="F179" s="504"/>
    </row>
    <row r="180" spans="1:7" x14ac:dyDescent="0.2">
      <c r="A180" s="502"/>
      <c r="B180" s="509" t="s">
        <v>1154</v>
      </c>
      <c r="C180" s="505">
        <v>459</v>
      </c>
      <c r="D180" s="505">
        <v>201.75120000000001</v>
      </c>
      <c r="E180" s="506">
        <f t="shared" si="0"/>
        <v>6.8743135416918849E-3</v>
      </c>
      <c r="F180" s="504"/>
    </row>
    <row r="181" spans="1:7" x14ac:dyDescent="0.2">
      <c r="A181" s="502"/>
      <c r="B181" s="509" t="s">
        <v>1155</v>
      </c>
      <c r="C181" s="505">
        <v>0</v>
      </c>
      <c r="D181" s="505">
        <v>0</v>
      </c>
      <c r="E181" s="506">
        <f t="shared" si="0"/>
        <v>0</v>
      </c>
      <c r="F181" s="504"/>
    </row>
    <row r="182" spans="1:7" x14ac:dyDescent="0.2">
      <c r="A182" s="502"/>
      <c r="B182" s="509" t="s">
        <v>1156</v>
      </c>
      <c r="C182" s="505">
        <v>0</v>
      </c>
      <c r="D182" s="505">
        <v>0</v>
      </c>
      <c r="E182" s="506">
        <f t="shared" si="0"/>
        <v>0</v>
      </c>
      <c r="F182" s="504"/>
    </row>
    <row r="183" spans="1:7" ht="13.5" thickBot="1" x14ac:dyDescent="0.25">
      <c r="A183" s="502"/>
      <c r="B183" s="463" t="s">
        <v>1157</v>
      </c>
      <c r="C183" s="505">
        <v>0</v>
      </c>
      <c r="D183" s="505">
        <v>0</v>
      </c>
      <c r="E183" s="506">
        <f t="shared" si="0"/>
        <v>0</v>
      </c>
      <c r="F183" s="504"/>
    </row>
    <row r="184" spans="1:7" ht="13.5" thickBot="1" x14ac:dyDescent="0.25">
      <c r="A184" s="502"/>
      <c r="B184" s="510" t="s">
        <v>1331</v>
      </c>
      <c r="C184" s="507">
        <f>SUM(C178:C183)</f>
        <v>503143</v>
      </c>
      <c r="D184" s="507">
        <f>SUM(D178:D183)</f>
        <v>29348.559499999999</v>
      </c>
      <c r="E184" s="508">
        <f>SUM(E178:E183)</f>
        <v>1</v>
      </c>
      <c r="F184" s="504"/>
    </row>
    <row r="185" spans="1:7" s="187" customFormat="1" x14ac:dyDescent="0.2">
      <c r="A185" s="353"/>
      <c r="B185" s="186"/>
      <c r="C185" s="186"/>
      <c r="D185" s="173"/>
      <c r="E185" s="173"/>
      <c r="F185" s="173"/>
      <c r="G185" s="173"/>
    </row>
    <row r="186" spans="1:7" x14ac:dyDescent="0.2">
      <c r="A186" s="204"/>
      <c r="F186" s="193"/>
    </row>
    <row r="187" spans="1:7" x14ac:dyDescent="0.2">
      <c r="A187" s="204" t="s">
        <v>1330</v>
      </c>
      <c r="B187" s="169" t="s">
        <v>1329</v>
      </c>
      <c r="F187" s="193"/>
    </row>
    <row r="188" spans="1:7" x14ac:dyDescent="0.2">
      <c r="A188" s="204"/>
      <c r="B188" s="169"/>
      <c r="F188" s="193"/>
    </row>
    <row r="189" spans="1:7" x14ac:dyDescent="0.2">
      <c r="A189" s="204"/>
      <c r="B189" s="168"/>
      <c r="C189" s="463" t="s">
        <v>1245</v>
      </c>
      <c r="D189" s="463" t="s">
        <v>1203</v>
      </c>
      <c r="E189" s="463" t="s">
        <v>1202</v>
      </c>
    </row>
    <row r="190" spans="1:7" x14ac:dyDescent="0.2">
      <c r="A190" s="204"/>
      <c r="B190" s="385" t="s">
        <v>1185</v>
      </c>
      <c r="C190" s="174">
        <f>SUM(D190:E190)</f>
        <v>0</v>
      </c>
      <c r="D190" s="174">
        <v>0</v>
      </c>
      <c r="E190" s="464">
        <v>0</v>
      </c>
    </row>
    <row r="191" spans="1:7" s="187" customFormat="1" x14ac:dyDescent="0.2">
      <c r="A191" s="353"/>
      <c r="B191" s="186"/>
      <c r="C191" s="173"/>
      <c r="D191" s="173"/>
      <c r="E191" s="194"/>
    </row>
    <row r="192" spans="1:7" x14ac:dyDescent="0.2">
      <c r="A192" s="204"/>
      <c r="B192" s="169"/>
      <c r="F192" s="193"/>
    </row>
    <row r="193" spans="1:13" s="173" customFormat="1" x14ac:dyDescent="0.2">
      <c r="A193" s="357"/>
      <c r="B193" s="373" t="s">
        <v>1328</v>
      </c>
      <c r="C193" s="330"/>
      <c r="D193" s="330"/>
      <c r="E193" s="330"/>
      <c r="F193" s="330"/>
      <c r="G193" s="330"/>
      <c r="H193" s="330"/>
      <c r="I193" s="330"/>
      <c r="J193" s="330"/>
      <c r="K193" s="330"/>
      <c r="L193" s="330"/>
      <c r="M193" s="349"/>
    </row>
    <row r="194" spans="1:13" ht="38.25" x14ac:dyDescent="0.2">
      <c r="A194" s="204"/>
      <c r="B194" s="465" t="s">
        <v>1323</v>
      </c>
      <c r="C194" s="466" t="s">
        <v>1322</v>
      </c>
      <c r="D194" s="466" t="s">
        <v>1321</v>
      </c>
      <c r="E194" s="467"/>
      <c r="F194" s="468" t="s">
        <v>1265</v>
      </c>
      <c r="G194" s="469"/>
      <c r="H194" s="466" t="s">
        <v>1320</v>
      </c>
      <c r="I194" s="466" t="s">
        <v>1327</v>
      </c>
      <c r="J194" s="466" t="s">
        <v>1326</v>
      </c>
      <c r="K194" s="466" t="s">
        <v>1325</v>
      </c>
      <c r="L194" s="466" t="s">
        <v>1319</v>
      </c>
      <c r="M194" s="466" t="s">
        <v>1318</v>
      </c>
    </row>
    <row r="195" spans="1:13" x14ac:dyDescent="0.2">
      <c r="A195" s="204"/>
      <c r="B195" s="365"/>
      <c r="C195" s="470"/>
      <c r="D195" s="470"/>
      <c r="E195" s="335" t="s">
        <v>1261</v>
      </c>
      <c r="F195" s="335" t="s">
        <v>1260</v>
      </c>
      <c r="G195" s="335" t="s">
        <v>1258</v>
      </c>
      <c r="H195" s="470"/>
      <c r="I195" s="470"/>
      <c r="J195" s="470"/>
      <c r="K195" s="470"/>
      <c r="L195" s="470"/>
      <c r="M195" s="470"/>
    </row>
    <row r="196" spans="1:13" x14ac:dyDescent="0.2">
      <c r="A196" s="204"/>
      <c r="B196" s="471" t="s">
        <v>1317</v>
      </c>
      <c r="C196" s="312"/>
      <c r="D196" s="312"/>
      <c r="E196" s="312"/>
      <c r="F196" s="312"/>
      <c r="G196" s="312"/>
      <c r="H196" s="312"/>
      <c r="I196" s="312"/>
      <c r="J196" s="312"/>
      <c r="K196" s="312"/>
      <c r="L196" s="312"/>
      <c r="M196" s="312"/>
    </row>
    <row r="197" spans="1:13" x14ac:dyDescent="0.2">
      <c r="A197" s="204"/>
      <c r="B197" s="472" t="s">
        <v>1316</v>
      </c>
      <c r="C197" s="313"/>
      <c r="D197" s="313"/>
      <c r="E197" s="313"/>
      <c r="F197" s="313"/>
      <c r="G197" s="313"/>
      <c r="H197" s="313"/>
      <c r="I197" s="313"/>
      <c r="J197" s="313"/>
      <c r="K197" s="313"/>
      <c r="L197" s="313"/>
      <c r="M197" s="313"/>
    </row>
    <row r="198" spans="1:13" x14ac:dyDescent="0.2">
      <c r="A198" s="204"/>
      <c r="B198" s="472" t="s">
        <v>1315</v>
      </c>
      <c r="C198" s="313"/>
      <c r="D198" s="313"/>
      <c r="E198" s="313"/>
      <c r="F198" s="313"/>
      <c r="G198" s="313"/>
      <c r="H198" s="313"/>
      <c r="I198" s="313"/>
      <c r="J198" s="313"/>
      <c r="K198" s="313"/>
      <c r="L198" s="313"/>
      <c r="M198" s="313"/>
    </row>
    <row r="199" spans="1:13" x14ac:dyDescent="0.2">
      <c r="A199" s="204"/>
      <c r="B199" s="473" t="s">
        <v>1314</v>
      </c>
      <c r="C199" s="473"/>
      <c r="D199" s="473"/>
      <c r="E199" s="473"/>
      <c r="F199" s="473"/>
      <c r="G199" s="473"/>
      <c r="H199" s="473"/>
      <c r="I199" s="473"/>
      <c r="J199" s="473"/>
      <c r="K199" s="473"/>
      <c r="L199" s="473"/>
      <c r="M199" s="473"/>
    </row>
    <row r="200" spans="1:13" x14ac:dyDescent="0.2">
      <c r="A200" s="204"/>
    </row>
    <row r="201" spans="1:13" x14ac:dyDescent="0.2">
      <c r="A201" s="204"/>
      <c r="B201" s="169"/>
      <c r="F201" s="193"/>
    </row>
    <row r="202" spans="1:13" s="173" customFormat="1" x14ac:dyDescent="0.2">
      <c r="A202" s="357"/>
      <c r="B202" s="373" t="s">
        <v>1324</v>
      </c>
      <c r="C202" s="330"/>
      <c r="D202" s="330"/>
      <c r="E202" s="330"/>
      <c r="F202" s="330"/>
      <c r="G202" s="330"/>
      <c r="H202" s="330"/>
      <c r="I202" s="330"/>
      <c r="J202" s="349"/>
    </row>
    <row r="203" spans="1:13" ht="38.25" x14ac:dyDescent="0.2">
      <c r="A203" s="204"/>
      <c r="B203" s="465" t="s">
        <v>1323</v>
      </c>
      <c r="C203" s="466" t="s">
        <v>1322</v>
      </c>
      <c r="D203" s="466" t="s">
        <v>1321</v>
      </c>
      <c r="E203" s="467"/>
      <c r="F203" s="468" t="s">
        <v>1265</v>
      </c>
      <c r="G203" s="469"/>
      <c r="H203" s="466" t="s">
        <v>1320</v>
      </c>
      <c r="I203" s="466" t="s">
        <v>1319</v>
      </c>
      <c r="J203" s="466" t="s">
        <v>1318</v>
      </c>
    </row>
    <row r="204" spans="1:13" x14ac:dyDescent="0.2">
      <c r="A204" s="204"/>
      <c r="B204" s="362"/>
      <c r="C204" s="470"/>
      <c r="D204" s="470"/>
      <c r="E204" s="335" t="s">
        <v>1261</v>
      </c>
      <c r="F204" s="335" t="s">
        <v>1260</v>
      </c>
      <c r="G204" s="335" t="s">
        <v>1258</v>
      </c>
      <c r="H204" s="470"/>
      <c r="I204" s="470"/>
      <c r="J204" s="470"/>
    </row>
    <row r="205" spans="1:13" x14ac:dyDescent="0.2">
      <c r="A205" s="204"/>
      <c r="B205" s="471" t="s">
        <v>1317</v>
      </c>
      <c r="C205" s="312"/>
      <c r="D205" s="312"/>
      <c r="E205" s="312"/>
      <c r="F205" s="312"/>
      <c r="G205" s="312"/>
      <c r="H205" s="312"/>
      <c r="I205" s="312"/>
      <c r="J205" s="312"/>
    </row>
    <row r="206" spans="1:13" x14ac:dyDescent="0.2">
      <c r="A206" s="204"/>
      <c r="B206" s="472" t="s">
        <v>1316</v>
      </c>
      <c r="C206" s="313"/>
      <c r="D206" s="313"/>
      <c r="E206" s="313"/>
      <c r="F206" s="313"/>
      <c r="G206" s="313"/>
      <c r="H206" s="313"/>
      <c r="I206" s="313"/>
      <c r="J206" s="313"/>
    </row>
    <row r="207" spans="1:13" x14ac:dyDescent="0.2">
      <c r="A207" s="204"/>
      <c r="B207" s="472" t="s">
        <v>1315</v>
      </c>
      <c r="C207" s="313"/>
      <c r="D207" s="313"/>
      <c r="E207" s="313"/>
      <c r="F207" s="313"/>
      <c r="G207" s="313"/>
      <c r="H207" s="313"/>
      <c r="I207" s="313"/>
      <c r="J207" s="313"/>
    </row>
    <row r="208" spans="1:13" x14ac:dyDescent="0.2">
      <c r="A208" s="204"/>
      <c r="B208" s="473" t="s">
        <v>1314</v>
      </c>
      <c r="C208" s="473"/>
      <c r="D208" s="473"/>
      <c r="E208" s="473"/>
      <c r="F208" s="473"/>
      <c r="G208" s="473"/>
      <c r="H208" s="473"/>
      <c r="I208" s="473"/>
      <c r="J208" s="473"/>
    </row>
    <row r="209" spans="1:1" x14ac:dyDescent="0.2">
      <c r="A209" s="204"/>
    </row>
    <row r="210" spans="1:1" x14ac:dyDescent="0.2">
      <c r="A210" s="204"/>
    </row>
    <row r="211" spans="1:1" x14ac:dyDescent="0.2">
      <c r="A211" s="204"/>
    </row>
    <row r="212" spans="1:1" x14ac:dyDescent="0.2">
      <c r="A212" s="204"/>
    </row>
    <row r="213" spans="1:1" x14ac:dyDescent="0.2">
      <c r="A213" s="204"/>
    </row>
    <row r="214" spans="1:1" x14ac:dyDescent="0.2">
      <c r="A214" s="204"/>
    </row>
    <row r="215" spans="1:1" x14ac:dyDescent="0.2">
      <c r="A215" s="204"/>
    </row>
    <row r="216" spans="1:1" x14ac:dyDescent="0.2">
      <c r="A216" s="204"/>
    </row>
    <row r="217" spans="1:1" x14ac:dyDescent="0.2">
      <c r="A217" s="204"/>
    </row>
    <row r="218" spans="1:1" x14ac:dyDescent="0.2">
      <c r="A218" s="204"/>
    </row>
    <row r="219" spans="1:1" x14ac:dyDescent="0.2">
      <c r="A219" s="204"/>
    </row>
    <row r="220" spans="1:1" x14ac:dyDescent="0.2">
      <c r="A220" s="204"/>
    </row>
    <row r="221" spans="1:1" x14ac:dyDescent="0.2">
      <c r="A221" s="204"/>
    </row>
    <row r="222" spans="1:1" x14ac:dyDescent="0.2">
      <c r="A222" s="204"/>
    </row>
    <row r="223" spans="1:1" x14ac:dyDescent="0.2">
      <c r="A223" s="204"/>
    </row>
    <row r="224" spans="1:1" x14ac:dyDescent="0.2">
      <c r="A224" s="204"/>
    </row>
    <row r="225" spans="1:1" x14ac:dyDescent="0.2">
      <c r="A225" s="204"/>
    </row>
    <row r="226" spans="1:1" x14ac:dyDescent="0.2">
      <c r="A226" s="204"/>
    </row>
    <row r="227" spans="1:1" x14ac:dyDescent="0.2">
      <c r="A227" s="204"/>
    </row>
    <row r="228" spans="1:1" x14ac:dyDescent="0.2">
      <c r="A228" s="204"/>
    </row>
    <row r="229" spans="1:1" x14ac:dyDescent="0.2">
      <c r="A229" s="204"/>
    </row>
    <row r="230" spans="1:1" x14ac:dyDescent="0.2">
      <c r="A230" s="204"/>
    </row>
    <row r="231" spans="1:1" x14ac:dyDescent="0.2">
      <c r="A231" s="204"/>
    </row>
    <row r="232" spans="1:1" x14ac:dyDescent="0.2">
      <c r="A232" s="204"/>
    </row>
    <row r="233" spans="1:1" x14ac:dyDescent="0.2">
      <c r="A233" s="204"/>
    </row>
    <row r="234" spans="1:1" x14ac:dyDescent="0.2">
      <c r="A234" s="204"/>
    </row>
    <row r="235" spans="1:1" x14ac:dyDescent="0.2">
      <c r="A235" s="204"/>
    </row>
    <row r="236" spans="1:1" x14ac:dyDescent="0.2">
      <c r="A236" s="204"/>
    </row>
  </sheetData>
  <mergeCells count="13">
    <mergeCell ref="C110:D110"/>
    <mergeCell ref="E74:F74"/>
    <mergeCell ref="E76:F76"/>
    <mergeCell ref="B83:C83"/>
    <mergeCell ref="C107:D107"/>
    <mergeCell ref="C108:D108"/>
    <mergeCell ref="C109:D109"/>
    <mergeCell ref="B63:C63"/>
    <mergeCell ref="E64:F64"/>
    <mergeCell ref="E66:F66"/>
    <mergeCell ref="E68:F68"/>
    <mergeCell ref="E70:F70"/>
    <mergeCell ref="E72:F72"/>
  </mergeCells>
  <pageMargins left="0.23622047244094491" right="7.874015748031496E-2" top="0.94488188976377963" bottom="0.47244094488188981" header="0.51181102362204722" footer="0.51181102362204722"/>
  <pageSetup paperSize="9" scale="57" firstPageNumber="5" fitToHeight="0" orientation="portrait" useFirstPageNumber="1" r:id="rId1"/>
  <headerFooter alignWithMargins="0">
    <oddFooter>&amp;L&amp;G&amp;CPage &amp;P de 13&amp;R&amp;D</oddFooter>
  </headerFooter>
  <rowBreaks count="2" manualBreakCount="2">
    <brk id="100" max="12" man="1"/>
    <brk id="186" max="1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13</vt:i4>
      </vt:variant>
    </vt:vector>
  </HeadingPairs>
  <TitlesOfParts>
    <vt:vector size="29" baseType="lpstr">
      <vt:lpstr>Disclaimer</vt:lpstr>
      <vt:lpstr>Introduction</vt:lpstr>
      <vt:lpstr>A. HTT General</vt:lpstr>
      <vt:lpstr>B1. HTT Mortgage Assets</vt:lpstr>
      <vt:lpstr>B2. HTT Public Sector Assets</vt:lpstr>
      <vt:lpstr>B3. HTT Shipping Assets</vt:lpstr>
      <vt:lpstr>C. HTT Harmonised Glossary</vt:lpstr>
      <vt:lpstr>D1.Overview</vt:lpstr>
      <vt:lpstr>D2.Residential</vt:lpstr>
      <vt:lpstr>D3.Public sector</vt:lpstr>
      <vt:lpstr>D4.Covered bonds</vt:lpstr>
      <vt:lpstr>D5.Explanations</vt:lpstr>
      <vt:lpstr>E. Optional ECB-ECAIs data</vt:lpstr>
      <vt:lpstr>Actif_Global</vt:lpstr>
      <vt:lpstr>Passif_Global</vt:lpstr>
      <vt:lpstr>Report externe Asset Cover Test</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'D3.Public sector'!Zone_d_impression</vt:lpstr>
      <vt:lpstr>'D4.Covered bonds'!Zone_d_impression</vt:lpstr>
      <vt:lpstr>D5.Explanations!Zone_d_impression</vt:lpstr>
      <vt:lpstr>Disclaimer!Zone_d_impression</vt:lpstr>
      <vt:lpstr>Introduction!Zone_d_impression</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desaquidesannes</cp:lastModifiedBy>
  <cp:lastPrinted>2018-10-30T13:22:59Z</cp:lastPrinted>
  <dcterms:created xsi:type="dcterms:W3CDTF">2015-01-27T16:00:44Z</dcterms:created>
  <dcterms:modified xsi:type="dcterms:W3CDTF">2018-11-05T15:25:54Z</dcterms:modified>
</cp:coreProperties>
</file>